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cf4cace87047f24/Documents/Parish Council - Barford/Finance/"/>
    </mc:Choice>
  </mc:AlternateContent>
  <xr:revisionPtr revIDLastSave="95" documentId="14_{FCA1F8D0-9949-4C47-8685-D402D16E3839}" xr6:coauthVersionLast="47" xr6:coauthVersionMax="47" xr10:uidLastSave="{EFE5671F-2712-48C4-B2C1-2EA6C3DB548F}"/>
  <bookViews>
    <workbookView xWindow="-110" yWindow="-110" windowWidth="19420" windowHeight="10420" firstSheet="1" activeTab="4" xr2:uid="{00000000-000D-0000-FFFF-FFFF00000000}"/>
  </bookViews>
  <sheets>
    <sheet name="Income" sheetId="2" r:id="rId1"/>
    <sheet name="Expenditure" sheetId="1" r:id="rId2"/>
    <sheet name="Accounts" sheetId="3" r:id="rId3"/>
    <sheet name="Differences" sheetId="14" r:id="rId4"/>
    <sheet name="Bank Reconciliation" sheetId="4" r:id="rId5"/>
    <sheet name="Budget 20-21" sheetId="16" r:id="rId6"/>
    <sheet name="Variances" sheetId="20" r:id="rId7"/>
  </sheets>
  <definedNames>
    <definedName name="_xlnm.Print_Area" localSheetId="2">Accounts!$A$1:$H$54</definedName>
    <definedName name="_xlnm.Print_Area" localSheetId="3">Differences!$A$1:$H$32</definedName>
    <definedName name="_xlnm.Print_Area" localSheetId="1">Expenditure!$A$1:$Y$94</definedName>
    <definedName name="_xlnm.Print_Area" localSheetId="0">Income!$A$1:$N$28</definedName>
    <definedName name="_xlnm.Print_Area" localSheetId="6">Variances!$A$1:$N$32</definedName>
    <definedName name="_xlnm.Print_Titles" localSheetId="1">Expenditure!$1:$1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86" i="1" l="1"/>
  <c r="H86" i="1"/>
  <c r="J28" i="20"/>
  <c r="I28" i="20"/>
  <c r="H28" i="20"/>
  <c r="L28" i="20" s="1"/>
  <c r="G28" i="20"/>
  <c r="J26" i="20"/>
  <c r="I26" i="20"/>
  <c r="H26" i="20"/>
  <c r="L26" i="20" s="1"/>
  <c r="G26" i="20"/>
  <c r="J24" i="20"/>
  <c r="I24" i="20"/>
  <c r="H24" i="20"/>
  <c r="L24" i="20" s="1"/>
  <c r="M24" i="20" s="1"/>
  <c r="G24" i="20"/>
  <c r="F22" i="20"/>
  <c r="C32" i="20" s="1"/>
  <c r="D22" i="20"/>
  <c r="D31" i="20" s="1"/>
  <c r="J20" i="20"/>
  <c r="I20" i="20"/>
  <c r="H20" i="20"/>
  <c r="L20" i="20" s="1"/>
  <c r="M20" i="20" s="1"/>
  <c r="G20" i="20"/>
  <c r="J18" i="20"/>
  <c r="I18" i="20"/>
  <c r="H18" i="20"/>
  <c r="L18" i="20" s="1"/>
  <c r="M18" i="20" s="1"/>
  <c r="G18" i="20"/>
  <c r="J16" i="20"/>
  <c r="I16" i="20"/>
  <c r="H16" i="20"/>
  <c r="K16" i="20" s="1"/>
  <c r="G16" i="20"/>
  <c r="J14" i="20"/>
  <c r="I14" i="20"/>
  <c r="H14" i="20"/>
  <c r="L14" i="20" s="1"/>
  <c r="M14" i="20" s="1"/>
  <c r="G14" i="20"/>
  <c r="J12" i="20"/>
  <c r="I12" i="20"/>
  <c r="H12" i="20"/>
  <c r="K12" i="20" s="1"/>
  <c r="G12" i="20"/>
  <c r="B34" i="14"/>
  <c r="B13" i="14"/>
  <c r="C34" i="14"/>
  <c r="E33" i="14"/>
  <c r="G33" i="14" s="1"/>
  <c r="E32" i="14"/>
  <c r="G32" i="14" s="1"/>
  <c r="E31" i="14"/>
  <c r="G31" i="14" s="1"/>
  <c r="E29" i="14"/>
  <c r="G29" i="14" s="1"/>
  <c r="H29" i="14" s="1"/>
  <c r="E28" i="14"/>
  <c r="G28" i="14" s="1"/>
  <c r="H28" i="14" s="1"/>
  <c r="E26" i="14"/>
  <c r="G26" i="14" s="1"/>
  <c r="H26" i="14" s="1"/>
  <c r="E25" i="14"/>
  <c r="G25" i="14" s="1"/>
  <c r="H25" i="14" s="1"/>
  <c r="E24" i="14"/>
  <c r="G24" i="14" s="1"/>
  <c r="H24" i="14" s="1"/>
  <c r="E23" i="14"/>
  <c r="E21" i="14"/>
  <c r="G21" i="14" s="1"/>
  <c r="E20" i="14"/>
  <c r="G20" i="14" s="1"/>
  <c r="H20" i="14" s="1"/>
  <c r="E19" i="14"/>
  <c r="G19" i="14" s="1"/>
  <c r="E18" i="14"/>
  <c r="G18" i="14" s="1"/>
  <c r="H18" i="14" s="1"/>
  <c r="E17" i="14"/>
  <c r="G17" i="14" s="1"/>
  <c r="H17" i="14" s="1"/>
  <c r="E16" i="14"/>
  <c r="G16" i="14" s="1"/>
  <c r="H16" i="14" s="1"/>
  <c r="C13" i="14"/>
  <c r="E12" i="14"/>
  <c r="G12" i="14" s="1"/>
  <c r="E11" i="14"/>
  <c r="G11" i="14" s="1"/>
  <c r="E10" i="14"/>
  <c r="G10" i="14" s="1"/>
  <c r="E9" i="14"/>
  <c r="G9" i="14" s="1"/>
  <c r="H9" i="14" s="1"/>
  <c r="E8" i="14"/>
  <c r="G8" i="14" s="1"/>
  <c r="H8" i="14" s="1"/>
  <c r="E7" i="14"/>
  <c r="G7" i="14" s="1"/>
  <c r="H7" i="14" s="1"/>
  <c r="E6" i="14"/>
  <c r="G6" i="14" s="1"/>
  <c r="E5" i="14"/>
  <c r="G5" i="14" s="1"/>
  <c r="H5" i="14" s="1"/>
  <c r="E4" i="14"/>
  <c r="G4" i="14" s="1"/>
  <c r="H4" i="14" s="1"/>
  <c r="E3" i="14"/>
  <c r="G3" i="14" s="1"/>
  <c r="H3" i="14" s="1"/>
  <c r="V58" i="1"/>
  <c r="V59" i="1"/>
  <c r="H58" i="1"/>
  <c r="H59" i="1"/>
  <c r="N80" i="1"/>
  <c r="N79" i="1"/>
  <c r="H80" i="1"/>
  <c r="H79" i="1"/>
  <c r="G89" i="1"/>
  <c r="T89" i="1"/>
  <c r="E27" i="14" s="1"/>
  <c r="G27" i="14" s="1"/>
  <c r="H27" i="14" s="1"/>
  <c r="X89" i="1"/>
  <c r="Y89" i="1"/>
  <c r="F89" i="1"/>
  <c r="B45" i="3"/>
  <c r="B41" i="3"/>
  <c r="M26" i="20" l="1"/>
  <c r="L12" i="20"/>
  <c r="M12" i="20" s="1"/>
  <c r="M28" i="20"/>
  <c r="L16" i="20"/>
  <c r="M16" i="20" s="1"/>
  <c r="G22" i="20"/>
  <c r="K14" i="20"/>
  <c r="H22" i="20"/>
  <c r="K28" i="20"/>
  <c r="M10" i="20"/>
  <c r="I22" i="20"/>
  <c r="K26" i="20"/>
  <c r="K20" i="20"/>
  <c r="J22" i="20"/>
  <c r="K24" i="20"/>
  <c r="K18" i="20"/>
  <c r="F31" i="20"/>
  <c r="E13" i="14"/>
  <c r="F13" i="14"/>
  <c r="G13" i="14" s="1"/>
  <c r="H13" i="14" s="1"/>
  <c r="J22" i="2"/>
  <c r="J18" i="2"/>
  <c r="W72" i="1"/>
  <c r="H72" i="1"/>
  <c r="V78" i="1"/>
  <c r="H78" i="1"/>
  <c r="N69" i="1"/>
  <c r="I88" i="1"/>
  <c r="L87" i="1"/>
  <c r="H87" i="1"/>
  <c r="I85" i="1"/>
  <c r="J84" i="1"/>
  <c r="I82" i="1"/>
  <c r="I81" i="1"/>
  <c r="I77" i="1"/>
  <c r="I76" i="1"/>
  <c r="J75" i="1"/>
  <c r="J74" i="1"/>
  <c r="L5" i="2"/>
  <c r="L21" i="2"/>
  <c r="M23" i="2"/>
  <c r="M20" i="2"/>
  <c r="L19" i="2"/>
  <c r="H8" i="2"/>
  <c r="P68" i="1"/>
  <c r="H68" i="1"/>
  <c r="I67" i="1"/>
  <c r="L65" i="1"/>
  <c r="W53" i="1"/>
  <c r="H53" i="1"/>
  <c r="L22" i="20" l="1"/>
  <c r="M22" i="20" s="1"/>
  <c r="K22" i="20"/>
  <c r="F34" i="14"/>
  <c r="G34" i="14" s="1"/>
  <c r="H34" i="14" s="1"/>
  <c r="V47" i="1"/>
  <c r="N60" i="1"/>
  <c r="N89" i="1" s="1"/>
  <c r="C46" i="16"/>
  <c r="B46" i="16"/>
  <c r="D45" i="16"/>
  <c r="B37" i="16"/>
  <c r="B35" i="16"/>
  <c r="D34" i="16"/>
  <c r="D33" i="16"/>
  <c r="D32" i="16"/>
  <c r="D30" i="16"/>
  <c r="D28" i="16"/>
  <c r="E28" i="16" s="1"/>
  <c r="C28" i="16"/>
  <c r="D27" i="16"/>
  <c r="E27" i="16" s="1"/>
  <c r="E35" i="16" s="1"/>
  <c r="E37" i="16" s="1"/>
  <c r="C26" i="16"/>
  <c r="C35" i="16" s="1"/>
  <c r="C37" i="16" s="1"/>
  <c r="E23" i="16"/>
  <c r="C23" i="16"/>
  <c r="B23" i="16"/>
  <c r="E22" i="16"/>
  <c r="E34" i="16" s="1"/>
  <c r="D21" i="16"/>
  <c r="D20" i="16"/>
  <c r="D19" i="16"/>
  <c r="D18" i="16"/>
  <c r="D15" i="16"/>
  <c r="D11" i="16"/>
  <c r="D7" i="16"/>
  <c r="D6" i="16"/>
  <c r="D23" i="16" s="1"/>
  <c r="C41" i="16" s="1"/>
  <c r="D44" i="16" s="1"/>
  <c r="D46" i="16" s="1"/>
  <c r="E46" i="16" s="1"/>
  <c r="I70" i="1"/>
  <c r="J66" i="1"/>
  <c r="D26" i="16" l="1"/>
  <c r="D35" i="16" s="1"/>
  <c r="D37" i="16" s="1"/>
  <c r="W44" i="1" l="1"/>
  <c r="E24" i="3"/>
  <c r="M71" i="1"/>
  <c r="R83" i="1"/>
  <c r="O73" i="1"/>
  <c r="O89" i="1" s="1"/>
  <c r="W64" i="1"/>
  <c r="W63" i="1"/>
  <c r="H64" i="1"/>
  <c r="H63" i="1"/>
  <c r="P62" i="1"/>
  <c r="H62" i="1"/>
  <c r="I61" i="1"/>
  <c r="H57" i="1"/>
  <c r="V57" i="1"/>
  <c r="V89" i="1" s="1"/>
  <c r="I56" i="1"/>
  <c r="J55" i="1"/>
  <c r="W54" i="1"/>
  <c r="W52" i="1"/>
  <c r="S49" i="1"/>
  <c r="W50" i="1"/>
  <c r="P51" i="1"/>
  <c r="I48" i="1"/>
  <c r="I46" i="1"/>
  <c r="J45" i="1"/>
  <c r="W43" i="1"/>
  <c r="W42" i="1"/>
  <c r="W40" i="1"/>
  <c r="I39" i="1"/>
  <c r="I38" i="1"/>
  <c r="I37" i="1"/>
  <c r="I36" i="1"/>
  <c r="J35" i="1"/>
  <c r="J34" i="1"/>
  <c r="W32" i="1"/>
  <c r="W33" i="1"/>
  <c r="W41" i="1"/>
  <c r="P31" i="1"/>
  <c r="U30" i="1"/>
  <c r="U89" i="1" s="1"/>
  <c r="L29" i="1"/>
  <c r="W28" i="1"/>
  <c r="M27" i="1"/>
  <c r="P26" i="1"/>
  <c r="I25" i="1"/>
  <c r="I24" i="1"/>
  <c r="J23" i="1"/>
  <c r="Q22" i="1"/>
  <c r="Q21" i="1"/>
  <c r="Q20" i="1"/>
  <c r="P19" i="1"/>
  <c r="I18" i="1"/>
  <c r="I17" i="1"/>
  <c r="J16" i="1"/>
  <c r="K14" i="1"/>
  <c r="K89" i="1" s="1"/>
  <c r="P13" i="1"/>
  <c r="R2" i="1"/>
  <c r="R89" i="1" s="1"/>
  <c r="S11" i="1"/>
  <c r="W12" i="1"/>
  <c r="W10" i="1"/>
  <c r="H47" i="1"/>
  <c r="H50" i="1"/>
  <c r="H44" i="1"/>
  <c r="K15" i="2"/>
  <c r="N17" i="2"/>
  <c r="L16" i="2"/>
  <c r="H71" i="1"/>
  <c r="H29" i="1"/>
  <c r="H30" i="1"/>
  <c r="H26" i="1"/>
  <c r="H19" i="1"/>
  <c r="I15" i="1"/>
  <c r="L8" i="1"/>
  <c r="L89" i="1" s="1"/>
  <c r="I4" i="1"/>
  <c r="I5" i="1"/>
  <c r="I6" i="1"/>
  <c r="I7" i="1"/>
  <c r="I3" i="1"/>
  <c r="J9" i="1"/>
  <c r="S89" i="1" l="1"/>
  <c r="M89" i="1"/>
  <c r="Q89" i="1"/>
  <c r="I89" i="1"/>
  <c r="P89" i="1"/>
  <c r="E22" i="14" s="1"/>
  <c r="G22" i="14" s="1"/>
  <c r="H22" i="14" s="1"/>
  <c r="J89" i="1"/>
  <c r="W89" i="1"/>
  <c r="E21" i="3"/>
  <c r="L14" i="2"/>
  <c r="E13" i="2"/>
  <c r="L12" i="2"/>
  <c r="L10" i="2"/>
  <c r="L9" i="2"/>
  <c r="J7" i="2"/>
  <c r="H49" i="1" l="1"/>
  <c r="H51" i="1"/>
  <c r="H40" i="1"/>
  <c r="H32" i="1"/>
  <c r="H33" i="1"/>
  <c r="H41" i="1"/>
  <c r="H31" i="1"/>
  <c r="H28" i="1"/>
  <c r="H12" i="1"/>
  <c r="H10" i="1"/>
  <c r="H11" i="1"/>
  <c r="H13" i="1"/>
  <c r="H89" i="1" l="1"/>
  <c r="E30" i="14" s="1"/>
  <c r="G30" i="14" l="1"/>
  <c r="H30" i="14" s="1"/>
  <c r="E34" i="14"/>
  <c r="E29" i="3"/>
  <c r="G29" i="3" s="1"/>
  <c r="H29" i="3" s="1"/>
  <c r="J11" i="2" l="1"/>
  <c r="I4" i="2" l="1"/>
  <c r="F6" i="2"/>
  <c r="G3" i="2"/>
  <c r="E2" i="2"/>
  <c r="C54" i="3" l="1"/>
  <c r="C35" i="3" l="1"/>
  <c r="B47" i="3" s="1"/>
  <c r="C48" i="3" s="1"/>
  <c r="C13" i="3"/>
  <c r="C14" i="3" l="1"/>
  <c r="B42" i="3"/>
  <c r="C43" i="3" s="1"/>
  <c r="C44" i="3" s="1"/>
  <c r="C49" i="3" s="1"/>
  <c r="F40" i="3" s="1"/>
  <c r="L24" i="2"/>
  <c r="K24" i="2"/>
  <c r="E24" i="2"/>
  <c r="G24" i="2"/>
  <c r="F24" i="2"/>
  <c r="H24" i="2"/>
  <c r="I24" i="2"/>
  <c r="J24" i="2"/>
  <c r="M24" i="2"/>
  <c r="N24" i="2"/>
  <c r="C36" i="3"/>
  <c r="D22" i="4"/>
  <c r="D16" i="4"/>
  <c r="D10" i="4"/>
  <c r="D4" i="4"/>
  <c r="D11" i="4" s="1"/>
  <c r="D17" i="4" s="1"/>
  <c r="F54" i="3"/>
  <c r="D24" i="2"/>
  <c r="E11" i="3" l="1"/>
  <c r="G11" i="3" s="1"/>
  <c r="E12" i="3"/>
  <c r="E8" i="3"/>
  <c r="E10" i="3"/>
  <c r="E9" i="3"/>
  <c r="E6" i="3"/>
  <c r="E4" i="3"/>
  <c r="E7" i="3"/>
  <c r="G7" i="3" s="1"/>
  <c r="H7" i="3" s="1"/>
  <c r="E5" i="3"/>
  <c r="D25" i="2"/>
  <c r="D26" i="2" s="1"/>
  <c r="E33" i="3"/>
  <c r="G33" i="3" s="1"/>
  <c r="E34" i="3"/>
  <c r="G34" i="3" s="1"/>
  <c r="E18" i="3"/>
  <c r="G18" i="3" s="1"/>
  <c r="H18" i="3" s="1"/>
  <c r="E23" i="3"/>
  <c r="G23" i="3" s="1"/>
  <c r="H23" i="3" s="1"/>
  <c r="E20" i="3"/>
  <c r="G20" i="3" s="1"/>
  <c r="E28" i="3"/>
  <c r="G28" i="3" s="1"/>
  <c r="H28" i="3" s="1"/>
  <c r="E27" i="3"/>
  <c r="G27" i="3" s="1"/>
  <c r="H27" i="3" s="1"/>
  <c r="E32" i="3"/>
  <c r="E25" i="3"/>
  <c r="G25" i="3" s="1"/>
  <c r="H25" i="3" s="1"/>
  <c r="E22" i="3"/>
  <c r="G22" i="3" s="1"/>
  <c r="D23" i="4"/>
  <c r="P24" i="2"/>
  <c r="F3" i="3"/>
  <c r="G5" i="3" l="1"/>
  <c r="H5" i="3" s="1"/>
  <c r="G9" i="3"/>
  <c r="H9" i="3" s="1"/>
  <c r="G4" i="3"/>
  <c r="H4" i="3" s="1"/>
  <c r="G8" i="3"/>
  <c r="H8" i="3" s="1"/>
  <c r="E41" i="3"/>
  <c r="G6" i="3"/>
  <c r="G12" i="3"/>
  <c r="G10" i="3"/>
  <c r="G32" i="3"/>
  <c r="F13" i="3"/>
  <c r="E42" i="3" s="1"/>
  <c r="E19" i="3"/>
  <c r="G19" i="3" s="1"/>
  <c r="H19" i="3" s="1"/>
  <c r="E26" i="3"/>
  <c r="G26" i="3" s="1"/>
  <c r="H26" i="3" s="1"/>
  <c r="E30" i="3"/>
  <c r="G30" i="3" s="1"/>
  <c r="H30" i="3" s="1"/>
  <c r="F17" i="3"/>
  <c r="F90" i="1"/>
  <c r="F91" i="1" s="1"/>
  <c r="G3" i="3"/>
  <c r="H3" i="3" s="1"/>
  <c r="Z89" i="1"/>
  <c r="E31" i="3"/>
  <c r="F43" i="3" l="1"/>
  <c r="F44" i="3" s="1"/>
  <c r="G31" i="3"/>
  <c r="H31" i="3" s="1"/>
  <c r="G21" i="3"/>
  <c r="H21" i="3" s="1"/>
  <c r="F14" i="3"/>
  <c r="G14" i="3" s="1"/>
  <c r="H14" i="3" s="1"/>
  <c r="G13" i="3"/>
  <c r="H13" i="3" s="1"/>
  <c r="G17" i="3"/>
  <c r="H17" i="3" s="1"/>
  <c r="E45" i="3"/>
  <c r="F35" i="3"/>
  <c r="G35" i="3" l="1"/>
  <c r="H35" i="3" s="1"/>
  <c r="E47" i="3"/>
  <c r="F48" i="3" s="1"/>
  <c r="F49" i="3" s="1"/>
  <c r="F36" i="3"/>
  <c r="G36" i="3" s="1"/>
  <c r="H36" i="3" s="1"/>
</calcChain>
</file>

<file path=xl/sharedStrings.xml><?xml version="1.0" encoding="utf-8"?>
<sst xmlns="http://schemas.openxmlformats.org/spreadsheetml/2006/main" count="442" uniqueCount="248">
  <si>
    <t>HMRC</t>
  </si>
  <si>
    <t>Payroll</t>
  </si>
  <si>
    <t>Other</t>
  </si>
  <si>
    <t>Insurance</t>
  </si>
  <si>
    <t>Subscriptions</t>
  </si>
  <si>
    <t>Grass Cutting</t>
  </si>
  <si>
    <t>Grants</t>
  </si>
  <si>
    <t>Play Area</t>
  </si>
  <si>
    <t>VAT</t>
  </si>
  <si>
    <t>Village Hall</t>
  </si>
  <si>
    <t>Elections</t>
  </si>
  <si>
    <t>Street Furniture</t>
  </si>
  <si>
    <t>£</t>
  </si>
  <si>
    <t>Precept</t>
  </si>
  <si>
    <t>Grants - Grass Cutting</t>
  </si>
  <si>
    <t>Grants - Miscellaneous</t>
  </si>
  <si>
    <t>Wayleaves</t>
  </si>
  <si>
    <t>Bank Interest</t>
  </si>
  <si>
    <t>Allotment Fees</t>
  </si>
  <si>
    <t>VAT Refund</t>
  </si>
  <si>
    <t>Payee</t>
  </si>
  <si>
    <t>Dog Bin Emptying</t>
  </si>
  <si>
    <t>Allotment Expenses</t>
  </si>
  <si>
    <t>From</t>
  </si>
  <si>
    <t>Barford News</t>
  </si>
  <si>
    <t>S137 Grant</t>
  </si>
  <si>
    <t>D Best</t>
  </si>
  <si>
    <t>Date Credited to Bank Account</t>
  </si>
  <si>
    <t>Receipts</t>
  </si>
  <si>
    <t>VAT Refunds</t>
  </si>
  <si>
    <t>Total</t>
  </si>
  <si>
    <t>Payments</t>
  </si>
  <si>
    <t>+/- PY</t>
  </si>
  <si>
    <t>Clerk's Salary incl. NI</t>
  </si>
  <si>
    <t>Dog Waste Bins</t>
  </si>
  <si>
    <t>Other Payments</t>
  </si>
  <si>
    <t xml:space="preserve">Total </t>
  </si>
  <si>
    <t xml:space="preserve">Balance Brought Forward </t>
  </si>
  <si>
    <t>Total Receipts</t>
  </si>
  <si>
    <t>Balance Carried Forward</t>
  </si>
  <si>
    <t>Cash in Bank</t>
  </si>
  <si>
    <t>Community Account</t>
  </si>
  <si>
    <t>Business Saver Account</t>
  </si>
  <si>
    <t>Ex
VAT</t>
  </si>
  <si>
    <t>Community Account  ( 80706973)</t>
  </si>
  <si>
    <t>Business Saver Account (80401765)</t>
  </si>
  <si>
    <t>Less: Unpresented cheques</t>
  </si>
  <si>
    <t>Detail</t>
  </si>
  <si>
    <t>Add: Uncleared paymentss</t>
  </si>
  <si>
    <t>Add: Short term investments</t>
  </si>
  <si>
    <t>What is the figure in Box 8 in section 2 of the annual return ?</t>
  </si>
  <si>
    <t>Yes</t>
  </si>
  <si>
    <t>Does the total equal Box 8 in section 2 of the annual return ?</t>
  </si>
  <si>
    <t>Admin Clerks Expenses</t>
  </si>
  <si>
    <t>Wayleaves - West Close</t>
  </si>
  <si>
    <t>-100%</t>
  </si>
  <si>
    <t>Less: Staff Costs</t>
  </si>
  <si>
    <t>Zurich</t>
  </si>
  <si>
    <t>Cherwell</t>
  </si>
  <si>
    <t>PAYE - Sept</t>
  </si>
  <si>
    <t>PAYE - Oct</t>
  </si>
  <si>
    <t>Royal British Legion</t>
  </si>
  <si>
    <t>Wreath</t>
  </si>
  <si>
    <t>PAYE - Dec</t>
  </si>
  <si>
    <t>Castle Water</t>
  </si>
  <si>
    <t>PAYE - Feb</t>
  </si>
  <si>
    <t>Community First Ox</t>
  </si>
  <si>
    <t>OALC</t>
  </si>
  <si>
    <t>Invoice Date</t>
  </si>
  <si>
    <t>Less:Precept</t>
  </si>
  <si>
    <t>Less:Staff Costs</t>
  </si>
  <si>
    <t>Expenses
(administration)</t>
  </si>
  <si>
    <t>Other Receipts</t>
  </si>
  <si>
    <t>Less :Loan Interest</t>
  </si>
  <si>
    <t>Less : Other Payments</t>
  </si>
  <si>
    <t>Accounting Statement</t>
  </si>
  <si>
    <t>2019/20</t>
  </si>
  <si>
    <t>+/- %</t>
  </si>
  <si>
    <t>Play Area Inspection</t>
  </si>
  <si>
    <t>Play Area Equipment</t>
  </si>
  <si>
    <t>Donations (Wreath)</t>
  </si>
  <si>
    <t>Donations</t>
  </si>
  <si>
    <t>J C Blakeman</t>
  </si>
  <si>
    <t>Thomas Fox Landscaping &amp; Maintenance</t>
  </si>
  <si>
    <t>April Mowing</t>
  </si>
  <si>
    <t>Cherwell District Council</t>
  </si>
  <si>
    <t>Wellen</t>
  </si>
  <si>
    <t>Structural Engineer</t>
  </si>
  <si>
    <t>Nick Butler Kitchens</t>
  </si>
  <si>
    <t>Replace Light for LED</t>
  </si>
  <si>
    <t xml:space="preserve">May Mowing </t>
  </si>
  <si>
    <t>Midland Trade Frames</t>
  </si>
  <si>
    <t>Andrew Penfold</t>
  </si>
  <si>
    <t>Dog Bins</t>
  </si>
  <si>
    <t>Play Area Account</t>
  </si>
  <si>
    <t>Inspection Fee</t>
  </si>
  <si>
    <t>Barclays</t>
  </si>
  <si>
    <t>Viridor</t>
  </si>
  <si>
    <t>VH Grant</t>
  </si>
  <si>
    <t>Western Power</t>
  </si>
  <si>
    <t>Oxfordshire CC</t>
  </si>
  <si>
    <t>Grass Cutting Grant</t>
  </si>
  <si>
    <t>Cerwell</t>
  </si>
  <si>
    <t>Council Tax Grant</t>
  </si>
  <si>
    <t>Date Banked</t>
  </si>
  <si>
    <t>PAYE</t>
  </si>
  <si>
    <t>Subscription</t>
  </si>
  <si>
    <t>D A L Best</t>
  </si>
  <si>
    <t>Barford PCC</t>
  </si>
  <si>
    <t>Pay - Dec, Jan, Feb, Mar, Apr</t>
  </si>
  <si>
    <t>Home Working - May</t>
  </si>
  <si>
    <t>PAYE - 21.02 - May</t>
  </si>
  <si>
    <t>Pay - May</t>
  </si>
  <si>
    <t>PAYE - 20.09 - Dec</t>
  </si>
  <si>
    <t>PAYE - 20.10 - Jan</t>
  </si>
  <si>
    <t>PAYE - 20.11 - Feb</t>
  </si>
  <si>
    <t>PAYE - 20.12 - Mar</t>
  </si>
  <si>
    <t>Homeworking</t>
  </si>
  <si>
    <t>PAYE - 21.03 - Jun</t>
  </si>
  <si>
    <t>June Mowing Inv. 29396</t>
  </si>
  <si>
    <t>J Eastwood</t>
  </si>
  <si>
    <t>Audit Fee</t>
  </si>
  <si>
    <t>Playsafety</t>
  </si>
  <si>
    <t>Inspection</t>
  </si>
  <si>
    <t>July Mowing Inv. 29642</t>
  </si>
  <si>
    <t>Homeworking - Jul</t>
  </si>
  <si>
    <t>Homeworking - Aug</t>
  </si>
  <si>
    <t>PAYE - 21.04 - Jul</t>
  </si>
  <si>
    <t>PAYE - 21.05 - Aug</t>
  </si>
  <si>
    <t>Pay - Jul</t>
  </si>
  <si>
    <t>Pay - Aug</t>
  </si>
  <si>
    <t>Jamie Houghton</t>
  </si>
  <si>
    <t>Training Course for P Cosgrove</t>
  </si>
  <si>
    <t>Present for B Alt</t>
  </si>
  <si>
    <t>Pruning</t>
  </si>
  <si>
    <t>A Penfold</t>
  </si>
  <si>
    <t>B Alt</t>
  </si>
  <si>
    <t>Pay - Jun</t>
  </si>
  <si>
    <t>Various</t>
  </si>
  <si>
    <t>Allotment Rents</t>
  </si>
  <si>
    <t>Moore</t>
  </si>
  <si>
    <t>External Audit Fee</t>
  </si>
  <si>
    <t>Rent of Allotment Field</t>
  </si>
  <si>
    <t>Grass cutting Oct inv.30216</t>
  </si>
  <si>
    <t>Pay - Oct</t>
  </si>
  <si>
    <t>Home Working Oct</t>
  </si>
  <si>
    <t>September Mowing - Inv.30007</t>
  </si>
  <si>
    <t>Pay - Sept</t>
  </si>
  <si>
    <t>Home Working Sept</t>
  </si>
  <si>
    <t>Gnov Grass Cutting Inv. 30592</t>
  </si>
  <si>
    <t xml:space="preserve">Nov Homeworking Allowance </t>
  </si>
  <si>
    <t>Nov Pay</t>
  </si>
  <si>
    <t>Bank Balances as at 31st March 2021</t>
  </si>
  <si>
    <t>Barfords' Budget 2020/21</t>
  </si>
  <si>
    <t>Expenditure</t>
  </si>
  <si>
    <t>Budget 2019/20</t>
  </si>
  <si>
    <t>Year to
4/12/19</t>
  </si>
  <si>
    <t>Forecast YE
31/03/20</t>
  </si>
  <si>
    <t>Budget 2020/21</t>
  </si>
  <si>
    <t>Notes</t>
  </si>
  <si>
    <t>OALC Subscription</t>
  </si>
  <si>
    <t>CFO Subscription</t>
  </si>
  <si>
    <t>Grass Cutting &amp; Weed Killing</t>
  </si>
  <si>
    <t>S137 Grants</t>
  </si>
  <si>
    <t>Allianz Insurance</t>
  </si>
  <si>
    <t>Clerk</t>
  </si>
  <si>
    <t>Clerk's Expenses</t>
  </si>
  <si>
    <t>Election</t>
  </si>
  <si>
    <t>Contingency/Other</t>
  </si>
  <si>
    <t>General Repairs/ Pruning</t>
  </si>
  <si>
    <t>Allotment Rental &amp; Water</t>
  </si>
  <si>
    <t>Street Furniture (Signs)</t>
  </si>
  <si>
    <t>Donations (wreath)</t>
  </si>
  <si>
    <t>Total Expenditure</t>
  </si>
  <si>
    <t>Income</t>
  </si>
  <si>
    <t>CDC Council Tax Grant</t>
  </si>
  <si>
    <t>Grass Cutting Grant (OCC)</t>
  </si>
  <si>
    <t>Way Leaves</t>
  </si>
  <si>
    <t>VAT Reclaim</t>
  </si>
  <si>
    <t>Total Imcome</t>
  </si>
  <si>
    <t>Excess of Income over Expenditure</t>
  </si>
  <si>
    <t>VAT Expediture is highlighted in blue font</t>
  </si>
  <si>
    <t>Memo: additional expenditure to Year End</t>
  </si>
  <si>
    <t>Cash in Bank (Reserves)</t>
  </si>
  <si>
    <t>Start of Year</t>
  </si>
  <si>
    <t>Forecast YE
31/03/21</t>
  </si>
  <si>
    <t>Current Account</t>
  </si>
  <si>
    <t>Deposit Account</t>
  </si>
  <si>
    <t>Total (Reserves)</t>
  </si>
  <si>
    <t>Repairs/ Pruning</t>
  </si>
  <si>
    <t>Repirs/ Pruning</t>
  </si>
  <si>
    <t>Audit &amp; ICO Fees</t>
  </si>
  <si>
    <t>Subscriptions (OALC, CFO, ICO)</t>
  </si>
  <si>
    <t>Audit fees</t>
  </si>
  <si>
    <t>Play Equipment/Reps</t>
  </si>
  <si>
    <t>Duplicate paid back 26/3/21</t>
  </si>
  <si>
    <t>ICO</t>
  </si>
  <si>
    <t>Cheque No</t>
  </si>
  <si>
    <t>101456</t>
  </si>
  <si>
    <t>John Blackhall</t>
  </si>
  <si>
    <t>101457</t>
  </si>
  <si>
    <t>Home working - Dec</t>
  </si>
  <si>
    <t>Home working - Jan</t>
  </si>
  <si>
    <t>PAYE _ Jan</t>
  </si>
  <si>
    <t>Reimburse B Lane Present</t>
  </si>
  <si>
    <t>Pay - Dec</t>
  </si>
  <si>
    <t>Pay - Jan</t>
  </si>
  <si>
    <t>Homeworking - Feb</t>
  </si>
  <si>
    <t>Inv 30902</t>
  </si>
  <si>
    <t>Pay - Feb</t>
  </si>
  <si>
    <t>Transfer from VH A/c</t>
  </si>
  <si>
    <t>Repay incorrect payment</t>
  </si>
  <si>
    <t>Prepay duplicate payment</t>
  </si>
  <si>
    <t>Miscellaneous</t>
  </si>
  <si>
    <t>Interest</t>
  </si>
  <si>
    <t>Interst</t>
  </si>
  <si>
    <t>2020/21</t>
  </si>
  <si>
    <t>PAYE - 21.01 - Apr</t>
  </si>
  <si>
    <t>Home Working - Dec to Apr</t>
  </si>
  <si>
    <t>Reimburse Xmas Light timer</t>
  </si>
  <si>
    <t>Reimburse Xmas light sockets</t>
  </si>
  <si>
    <t>D A L Best (£51.33)</t>
  </si>
  <si>
    <t>Sarah Best (£71.92)</t>
  </si>
  <si>
    <t>2019-20</t>
  </si>
  <si>
    <t xml:space="preserve">Explanation of variances 2020/21 – pro forma </t>
  </si>
  <si>
    <t xml:space="preserve">Name of smaller authority: 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</si>
  <si>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</si>
  <si>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r>
      <t xml:space="preserve">Now,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>• variances of more than 15% between totals for individual boxes (except variances of less than £500); 
• a breakdown of approved reserves on the next tab if the total reserves (Box 7) figure is more than twice the annual precept value (Box 2).</t>
    </r>
  </si>
  <si>
    <t>Variance</t>
  </si>
  <si>
    <t>Explanation Required?</t>
  </si>
  <si>
    <t>DO NOT OVERWRITE THE BOXES HIGHLIGHTED IN RED/GREEN</t>
  </si>
  <si>
    <r>
      <t xml:space="preserve">Explanation </t>
    </r>
    <r>
      <rPr>
        <b/>
        <u/>
        <sz val="11"/>
        <color indexed="8"/>
        <rFont val="Arial"/>
        <family val="2"/>
      </rPr>
      <t>(must include narrative and supporting figures)</t>
    </r>
  </si>
  <si>
    <t>%</t>
  </si>
  <si>
    <t>1 Balances Brought Forward</t>
  </si>
  <si>
    <t>2 Precept or Rates and Levies</t>
  </si>
  <si>
    <t>3 Total Other Receipts</t>
  </si>
  <si>
    <t>4 Staff Costs</t>
  </si>
  <si>
    <t>5 Loan Interest/Capital Repayment</t>
  </si>
  <si>
    <t>6 All Other Payments</t>
  </si>
  <si>
    <t>7 Balances Carried Forward</t>
  </si>
  <si>
    <t>8 Total Cash and Short Term Investments</t>
  </si>
  <si>
    <t>9 Total Fixed Assets plus Other Long Term Investments and Assets</t>
  </si>
  <si>
    <t>10 Total Borrowings</t>
  </si>
  <si>
    <t>Excessive Reserves Ratio</t>
  </si>
  <si>
    <t>£1204 of staff costs from prior year (Dec 2019-Mar 2020) processed in 2020-21</t>
  </si>
  <si>
    <t>Prudent budgeting</t>
  </si>
  <si>
    <t>Council House Grant -£14 as Cherwell District Council phasing out, Play Area Fundraising -£27699 as project complete and fundraising complete, Bank Interest -£9 due to lower interest rates and lower deposit account balance, Allotment Rents -£8 as one allotment vacant, Village Hall +£23675 due to grant income for renovation work, Miscellaneous +£160 due repayment of cheque isuued incorrectly, VAT Refunds -£4935 due to decrease in VAT eligible purchases.</t>
  </si>
  <si>
    <t>Insurance premium +£4, Subscriptions +£329 due timing of payments, Audit Fees +£100 due to external Audit increase, Admin/ Expenses +£150 increase due homeworking allowance includes 5 payments relating to prior yaear, Grass Cutting -£837 due to less cuts, Allotment expenses -£238 due not invoiced for water usage by Castle Water, Dog Waste Bins +£40 due district council increase, Play Area -£29,807 due no expenditure on new equipment, Play Area Inpection +£69 due more equipment to inspect, Other Payment -£206 due less retirement presents, VAT reclaims -£2684 due to lower VAT able purchases, Village Hall +£22026 due to renovation of Village Hall, Stereet Furniture -£142 as none purchased in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</si>
</sst>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164" formatCode="dd/mm/yy;@"/>
    <numFmt numFmtId="165" formatCode="#,##0.00_ ;[Red]\-#,##0.00\ 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206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CC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sz val="10"/>
      <color indexed="8"/>
      <name val="Arial"/>
      <family val="2"/>
    </font>
    <font>
      <sz val="10"/>
      <color theme="1"/>
      <name val="Symbol"/>
      <family val="1"/>
      <charset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rgb="FFFF0000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66CC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14" fontId="0" fillId="0" borderId="0" xfId="0" applyNumberFormat="1"/>
    <xf numFmtId="4" fontId="0" fillId="0" borderId="0" xfId="0" applyNumberFormat="1"/>
    <xf numFmtId="4" fontId="0" fillId="0" borderId="0" xfId="0" applyNumberFormat="1" applyAlignment="1">
      <alignment textRotation="90"/>
    </xf>
    <xf numFmtId="4" fontId="2" fillId="0" borderId="0" xfId="0" applyNumberFormat="1" applyFont="1"/>
    <xf numFmtId="4" fontId="3" fillId="0" borderId="0" xfId="0" applyNumberFormat="1" applyFont="1"/>
    <xf numFmtId="0" fontId="0" fillId="0" borderId="0" xfId="0" applyAlignment="1">
      <alignment horizontal="left" wrapText="1"/>
    </xf>
    <xf numFmtId="0" fontId="2" fillId="0" borderId="0" xfId="0" applyFont="1"/>
    <xf numFmtId="4" fontId="0" fillId="0" borderId="1" xfId="0" applyNumberFormat="1" applyBorder="1"/>
    <xf numFmtId="0" fontId="1" fillId="0" borderId="0" xfId="0" applyFont="1"/>
    <xf numFmtId="3" fontId="0" fillId="0" borderId="0" xfId="0" applyNumberFormat="1"/>
    <xf numFmtId="0" fontId="0" fillId="0" borderId="0" xfId="0" quotePrefix="1" applyFont="1" applyAlignment="1">
      <alignment horizontal="center"/>
    </xf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 wrapText="1"/>
    </xf>
    <xf numFmtId="0" fontId="5" fillId="0" borderId="0" xfId="0" applyFont="1"/>
    <xf numFmtId="4" fontId="5" fillId="0" borderId="0" xfId="0" applyNumberFormat="1" applyFont="1"/>
    <xf numFmtId="3" fontId="0" fillId="0" borderId="0" xfId="0" applyNumberFormat="1" applyBorder="1"/>
    <xf numFmtId="4" fontId="0" fillId="0" borderId="0" xfId="0" applyNumberFormat="1" applyAlignment="1">
      <alignment textRotation="90" wrapText="1"/>
    </xf>
    <xf numFmtId="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 textRotation="90"/>
    </xf>
    <xf numFmtId="4" fontId="0" fillId="0" borderId="0" xfId="0" applyNumberFormat="1" applyAlignment="1">
      <alignment horizontal="center" textRotation="90" wrapText="1"/>
    </xf>
    <xf numFmtId="0" fontId="5" fillId="0" borderId="0" xfId="0" applyFont="1" applyFill="1"/>
    <xf numFmtId="4" fontId="6" fillId="0" borderId="0" xfId="0" applyNumberFormat="1" applyFont="1"/>
    <xf numFmtId="9" fontId="0" fillId="0" borderId="0" xfId="0" quotePrefix="1" applyNumberFormat="1" applyAlignment="1">
      <alignment horizontal="right"/>
    </xf>
    <xf numFmtId="4" fontId="0" fillId="0" borderId="1" xfId="0" applyNumberFormat="1" applyFont="1" applyBorder="1"/>
    <xf numFmtId="4" fontId="0" fillId="0" borderId="0" xfId="0" applyNumberFormat="1" applyBorder="1"/>
    <xf numFmtId="4" fontId="4" fillId="0" borderId="1" xfId="0" applyNumberFormat="1" applyFont="1" applyBorder="1"/>
    <xf numFmtId="4" fontId="0" fillId="0" borderId="2" xfId="0" applyNumberFormat="1" applyBorder="1"/>
    <xf numFmtId="4" fontId="0" fillId="0" borderId="0" xfId="0" applyNumberFormat="1" applyFont="1" applyBorder="1"/>
    <xf numFmtId="4" fontId="1" fillId="0" borderId="0" xfId="0" applyNumberFormat="1" applyFont="1"/>
    <xf numFmtId="4" fontId="1" fillId="0" borderId="0" xfId="0" applyNumberFormat="1" applyFont="1" applyBorder="1"/>
    <xf numFmtId="0" fontId="1" fillId="0" borderId="0" xfId="0" applyFont="1" applyAlignment="1"/>
    <xf numFmtId="0" fontId="8" fillId="0" borderId="0" xfId="0" applyFont="1" applyAlignment="1">
      <alignment horizontal="center"/>
    </xf>
    <xf numFmtId="49" fontId="1" fillId="0" borderId="2" xfId="0" applyNumberFormat="1" applyFont="1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0" fillId="0" borderId="2" xfId="0" applyBorder="1"/>
    <xf numFmtId="4" fontId="10" fillId="0" borderId="2" xfId="0" applyNumberFormat="1" applyFont="1" applyBorder="1"/>
    <xf numFmtId="1" fontId="10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4" fontId="5" fillId="0" borderId="2" xfId="0" applyNumberFormat="1" applyFont="1" applyBorder="1"/>
    <xf numFmtId="0" fontId="10" fillId="0" borderId="2" xfId="0" applyFont="1" applyBorder="1"/>
    <xf numFmtId="0" fontId="7" fillId="0" borderId="0" xfId="0" applyFont="1"/>
    <xf numFmtId="0" fontId="1" fillId="0" borderId="2" xfId="0" applyFont="1" applyBorder="1" applyAlignment="1">
      <alignment horizontal="left"/>
    </xf>
    <xf numFmtId="4" fontId="9" fillId="0" borderId="2" xfId="0" applyNumberFormat="1" applyFont="1" applyBorder="1"/>
    <xf numFmtId="4" fontId="11" fillId="0" borderId="2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165" fontId="0" fillId="0" borderId="2" xfId="0" applyNumberFormat="1" applyBorder="1"/>
    <xf numFmtId="2" fontId="0" fillId="0" borderId="0" xfId="0" applyNumberFormat="1"/>
    <xf numFmtId="1" fontId="0" fillId="0" borderId="0" xfId="0" applyNumberFormat="1" applyAlignment="1">
      <alignment horizontal="center"/>
    </xf>
    <xf numFmtId="0" fontId="12" fillId="0" borderId="0" xfId="0" applyFont="1"/>
    <xf numFmtId="0" fontId="9" fillId="0" borderId="0" xfId="0" applyFont="1"/>
    <xf numFmtId="2" fontId="5" fillId="0" borderId="0" xfId="0" applyNumberFormat="1" applyFont="1"/>
    <xf numFmtId="165" fontId="0" fillId="0" borderId="0" xfId="0" applyNumberFormat="1"/>
    <xf numFmtId="165" fontId="0" fillId="0" borderId="1" xfId="0" applyNumberFormat="1" applyBorder="1"/>
    <xf numFmtId="165" fontId="1" fillId="0" borderId="0" xfId="0" applyNumberFormat="1" applyFont="1"/>
    <xf numFmtId="165" fontId="9" fillId="0" borderId="0" xfId="0" applyNumberFormat="1" applyFont="1"/>
    <xf numFmtId="0" fontId="9" fillId="0" borderId="0" xfId="0" applyFont="1" applyFill="1"/>
    <xf numFmtId="4" fontId="1" fillId="0" borderId="0" xfId="0" applyNumberFormat="1" applyFont="1" applyFill="1"/>
    <xf numFmtId="4" fontId="13" fillId="0" borderId="0" xfId="0" applyNumberFormat="1" applyFont="1"/>
    <xf numFmtId="164" fontId="1" fillId="0" borderId="0" xfId="0" applyNumberFormat="1" applyFont="1" applyFill="1"/>
    <xf numFmtId="164" fontId="1" fillId="0" borderId="0" xfId="0" applyNumberFormat="1" applyFont="1"/>
    <xf numFmtId="164" fontId="0" fillId="0" borderId="0" xfId="0" quotePrefix="1" applyNumberFormat="1"/>
    <xf numFmtId="0" fontId="16" fillId="0" borderId="0" xfId="0" applyFont="1" applyAlignment="1">
      <alignment vertical="top"/>
    </xf>
    <xf numFmtId="0" fontId="15" fillId="0" borderId="0" xfId="0" applyFont="1" applyAlignment="1">
      <alignment wrapText="1"/>
    </xf>
    <xf numFmtId="0" fontId="15" fillId="0" borderId="0" xfId="0" applyFont="1"/>
    <xf numFmtId="0" fontId="17" fillId="0" borderId="0" xfId="0" applyFont="1"/>
    <xf numFmtId="0" fontId="15" fillId="0" borderId="0" xfId="0" applyFont="1" applyAlignment="1">
      <alignment horizontal="left" vertical="center"/>
    </xf>
    <xf numFmtId="3" fontId="18" fillId="0" borderId="0" xfId="0" applyNumberFormat="1" applyFont="1" applyAlignment="1" applyProtection="1">
      <alignment horizontal="center"/>
      <protection locked="0"/>
    </xf>
    <xf numFmtId="0" fontId="19" fillId="0" borderId="0" xfId="0" applyFont="1"/>
    <xf numFmtId="0" fontId="22" fillId="0" borderId="0" xfId="0" applyFont="1" applyAlignment="1">
      <alignment horizontal="left" vertical="center" indent="2"/>
    </xf>
    <xf numFmtId="0" fontId="15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wrapText="1"/>
    </xf>
    <xf numFmtId="0" fontId="24" fillId="2" borderId="2" xfId="0" applyFont="1" applyFill="1" applyBorder="1" applyAlignment="1">
      <alignment wrapText="1"/>
    </xf>
    <xf numFmtId="0" fontId="23" fillId="0" borderId="2" xfId="0" applyFont="1" applyBorder="1" applyAlignment="1">
      <alignment wrapText="1"/>
    </xf>
    <xf numFmtId="3" fontId="18" fillId="3" borderId="3" xfId="0" applyNumberFormat="1" applyFont="1" applyFill="1" applyBorder="1" applyAlignment="1" applyProtection="1">
      <alignment horizontal="center"/>
      <protection locked="0"/>
    </xf>
    <xf numFmtId="3" fontId="15" fillId="0" borderId="0" xfId="0" applyNumberFormat="1" applyFont="1"/>
    <xf numFmtId="0" fontId="15" fillId="2" borderId="2" xfId="0" applyFont="1" applyFill="1" applyBorder="1" applyAlignment="1">
      <alignment wrapText="1"/>
    </xf>
    <xf numFmtId="0" fontId="15" fillId="0" borderId="2" xfId="0" applyFont="1" applyBorder="1" applyAlignment="1">
      <alignment wrapText="1"/>
    </xf>
    <xf numFmtId="10" fontId="15" fillId="0" borderId="0" xfId="0" applyNumberFormat="1" applyFont="1"/>
    <xf numFmtId="0" fontId="15" fillId="0" borderId="0" xfId="0" applyFont="1" applyAlignment="1">
      <alignment vertical="center"/>
    </xf>
    <xf numFmtId="3" fontId="18" fillId="0" borderId="3" xfId="0" applyNumberFormat="1" applyFont="1" applyBorder="1" applyAlignment="1" applyProtection="1">
      <alignment horizontal="center"/>
      <protection locked="0"/>
    </xf>
    <xf numFmtId="0" fontId="26" fillId="0" borderId="0" xfId="0" applyFont="1"/>
    <xf numFmtId="0" fontId="15" fillId="0" borderId="0" xfId="0" applyFont="1" applyAlignment="1">
      <alignment horizontal="left" vertical="top" wrapText="1"/>
    </xf>
    <xf numFmtId="0" fontId="27" fillId="0" borderId="0" xfId="0" applyFont="1"/>
    <xf numFmtId="6" fontId="15" fillId="0" borderId="2" xfId="0" applyNumberFormat="1" applyFont="1" applyBorder="1" applyAlignment="1">
      <alignment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wrapText="1"/>
    </xf>
    <xf numFmtId="0" fontId="15" fillId="0" borderId="4" xfId="0" applyFont="1" applyBorder="1" applyAlignment="1">
      <alignment wrapText="1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26"/>
  <sheetViews>
    <sheetView topLeftCell="A10" zoomScaleNormal="100" workbookViewId="0">
      <selection activeCell="D20" sqref="D20"/>
    </sheetView>
  </sheetViews>
  <sheetFormatPr defaultRowHeight="14.5" x14ac:dyDescent="0.35"/>
  <cols>
    <col min="1" max="1" width="10.7265625" bestFit="1" customWidth="1"/>
    <col min="2" max="2" width="15.7265625" bestFit="1" customWidth="1"/>
    <col min="3" max="3" width="21.81640625" bestFit="1" customWidth="1"/>
    <col min="5" max="5" width="8.1796875" bestFit="1" customWidth="1"/>
    <col min="6" max="6" width="6.54296875" bestFit="1" customWidth="1"/>
    <col min="7" max="7" width="8.1796875" bestFit="1" customWidth="1"/>
    <col min="8" max="8" width="9.1796875" bestFit="1" customWidth="1"/>
    <col min="9" max="10" width="5.54296875" bestFit="1" customWidth="1"/>
    <col min="11" max="11" width="6.54296875" bestFit="1" customWidth="1"/>
    <col min="12" max="12" width="8.81640625" bestFit="1" customWidth="1"/>
    <col min="13" max="13" width="6.36328125" bestFit="1" customWidth="1"/>
    <col min="14" max="14" width="8.1796875" bestFit="1" customWidth="1"/>
  </cols>
  <sheetData>
    <row r="1" spans="1:14" ht="117.75" customHeight="1" x14ac:dyDescent="0.35">
      <c r="A1" s="6" t="s">
        <v>27</v>
      </c>
      <c r="B1" t="s">
        <v>23</v>
      </c>
      <c r="D1" s="19" t="s">
        <v>12</v>
      </c>
      <c r="E1" s="20" t="s">
        <v>13</v>
      </c>
      <c r="F1" s="20" t="s">
        <v>14</v>
      </c>
      <c r="G1" s="21" t="s">
        <v>15</v>
      </c>
      <c r="H1" s="20" t="s">
        <v>7</v>
      </c>
      <c r="I1" s="20" t="s">
        <v>16</v>
      </c>
      <c r="J1" s="20" t="s">
        <v>17</v>
      </c>
      <c r="K1" s="20" t="s">
        <v>18</v>
      </c>
      <c r="L1" s="20" t="s">
        <v>9</v>
      </c>
      <c r="M1" s="20" t="s">
        <v>213</v>
      </c>
      <c r="N1" s="20" t="s">
        <v>19</v>
      </c>
    </row>
    <row r="2" spans="1:14" x14ac:dyDescent="0.35">
      <c r="A2" s="1">
        <v>43938</v>
      </c>
      <c r="B2" s="1" t="s">
        <v>58</v>
      </c>
      <c r="C2" s="1" t="s">
        <v>13</v>
      </c>
      <c r="D2" s="2">
        <v>4875</v>
      </c>
      <c r="E2" s="2">
        <f>D2</f>
        <v>4875</v>
      </c>
      <c r="F2" s="2"/>
      <c r="G2" s="2"/>
      <c r="H2" s="2"/>
      <c r="I2" s="2"/>
      <c r="J2" s="2"/>
      <c r="K2" s="2"/>
      <c r="L2" s="2"/>
      <c r="M2" s="2"/>
      <c r="N2" s="2"/>
    </row>
    <row r="3" spans="1:14" x14ac:dyDescent="0.35">
      <c r="A3" s="1">
        <v>43942</v>
      </c>
      <c r="B3" t="s">
        <v>102</v>
      </c>
      <c r="C3" s="1" t="s">
        <v>103</v>
      </c>
      <c r="D3" s="2">
        <v>14.16</v>
      </c>
      <c r="E3" s="2"/>
      <c r="F3" s="2"/>
      <c r="G3" s="2">
        <f>D3</f>
        <v>14.16</v>
      </c>
      <c r="H3" s="2"/>
      <c r="I3" s="2"/>
      <c r="J3" s="2"/>
      <c r="K3" s="2"/>
      <c r="L3" s="2"/>
      <c r="M3" s="2"/>
      <c r="N3" s="2"/>
    </row>
    <row r="4" spans="1:14" x14ac:dyDescent="0.35">
      <c r="A4" s="1">
        <v>43987</v>
      </c>
      <c r="B4" t="s">
        <v>99</v>
      </c>
      <c r="C4" t="s">
        <v>16</v>
      </c>
      <c r="D4" s="2">
        <v>17.489999999999998</v>
      </c>
      <c r="E4" s="2"/>
      <c r="F4" s="2"/>
      <c r="G4" s="2"/>
      <c r="H4" s="2"/>
      <c r="I4" s="2">
        <f>D4</f>
        <v>17.489999999999998</v>
      </c>
      <c r="J4" s="2"/>
      <c r="K4" s="2"/>
      <c r="L4" s="2"/>
      <c r="M4" s="2"/>
      <c r="N4" s="2"/>
    </row>
    <row r="5" spans="1:14" x14ac:dyDescent="0.35">
      <c r="A5" s="1">
        <v>43987</v>
      </c>
      <c r="B5" s="1" t="s">
        <v>9</v>
      </c>
      <c r="C5" s="1" t="s">
        <v>210</v>
      </c>
      <c r="D5" s="2">
        <v>110</v>
      </c>
      <c r="E5" s="2"/>
      <c r="F5" s="2"/>
      <c r="G5" s="2"/>
      <c r="H5" s="2"/>
      <c r="I5" s="2"/>
      <c r="J5" s="2"/>
      <c r="K5" s="2"/>
      <c r="L5" s="2">
        <f>D5</f>
        <v>110</v>
      </c>
      <c r="M5" s="2"/>
      <c r="N5" s="2"/>
    </row>
    <row r="6" spans="1:14" x14ac:dyDescent="0.35">
      <c r="A6" s="1">
        <v>43987</v>
      </c>
      <c r="B6" s="1" t="s">
        <v>100</v>
      </c>
      <c r="C6" s="1" t="s">
        <v>101</v>
      </c>
      <c r="D6" s="2">
        <v>709</v>
      </c>
      <c r="E6" s="2"/>
      <c r="F6" s="2">
        <f>D6</f>
        <v>709</v>
      </c>
      <c r="G6" s="2"/>
      <c r="H6" s="2"/>
      <c r="I6" s="2"/>
      <c r="J6" s="2"/>
      <c r="K6" s="2"/>
      <c r="L6" s="2"/>
      <c r="M6" s="2"/>
      <c r="N6" s="2"/>
    </row>
    <row r="7" spans="1:14" x14ac:dyDescent="0.35">
      <c r="A7" s="1">
        <v>43990</v>
      </c>
      <c r="B7" s="1" t="s">
        <v>96</v>
      </c>
      <c r="C7" s="1"/>
      <c r="D7" s="2">
        <v>2</v>
      </c>
      <c r="E7" s="2"/>
      <c r="F7" s="2"/>
      <c r="G7" s="2"/>
      <c r="H7" s="2"/>
      <c r="I7" s="2"/>
      <c r="J7" s="2">
        <f>D7</f>
        <v>2</v>
      </c>
      <c r="K7" s="2"/>
      <c r="L7" s="2"/>
      <c r="M7" s="2"/>
      <c r="N7" s="2"/>
    </row>
    <row r="8" spans="1:14" x14ac:dyDescent="0.35">
      <c r="A8" s="1">
        <v>44040</v>
      </c>
      <c r="B8" t="s">
        <v>94</v>
      </c>
      <c r="C8" s="1" t="s">
        <v>95</v>
      </c>
      <c r="D8" s="2">
        <v>137</v>
      </c>
      <c r="E8" s="2"/>
      <c r="F8" s="2"/>
      <c r="G8" s="2"/>
      <c r="H8" s="2">
        <f>D8</f>
        <v>137</v>
      </c>
      <c r="I8" s="2"/>
      <c r="J8" s="2"/>
      <c r="K8" s="2"/>
      <c r="L8" s="2"/>
      <c r="M8" s="2"/>
      <c r="N8" s="2"/>
    </row>
    <row r="9" spans="1:14" x14ac:dyDescent="0.35">
      <c r="A9" s="1">
        <v>44071</v>
      </c>
      <c r="B9" s="1" t="s">
        <v>9</v>
      </c>
      <c r="C9" s="1" t="s">
        <v>210</v>
      </c>
      <c r="D9" s="2">
        <v>3000</v>
      </c>
      <c r="E9" s="2"/>
      <c r="F9" s="2"/>
      <c r="G9" s="2"/>
      <c r="H9" s="2"/>
      <c r="I9" s="2"/>
      <c r="J9" s="2"/>
      <c r="K9" s="2"/>
      <c r="L9" s="2">
        <f>D9</f>
        <v>3000</v>
      </c>
      <c r="M9" s="2"/>
      <c r="N9" s="2"/>
    </row>
    <row r="10" spans="1:14" x14ac:dyDescent="0.35">
      <c r="A10" s="1">
        <v>44071</v>
      </c>
      <c r="B10" s="1" t="s">
        <v>9</v>
      </c>
      <c r="C10" s="1" t="s">
        <v>210</v>
      </c>
      <c r="D10" s="2">
        <v>3000</v>
      </c>
      <c r="E10" s="2"/>
      <c r="F10" s="2"/>
      <c r="G10" s="2"/>
      <c r="H10" s="2"/>
      <c r="I10" s="2"/>
      <c r="J10" s="2"/>
      <c r="K10" s="2"/>
      <c r="L10" s="2">
        <f>D10</f>
        <v>3000</v>
      </c>
      <c r="M10" s="2"/>
      <c r="N10" s="2"/>
    </row>
    <row r="11" spans="1:14" x14ac:dyDescent="0.35">
      <c r="A11" s="1">
        <v>44081</v>
      </c>
      <c r="B11" s="1" t="s">
        <v>9</v>
      </c>
      <c r="C11" s="1" t="s">
        <v>210</v>
      </c>
      <c r="D11" s="2">
        <v>0.66</v>
      </c>
      <c r="E11" s="2"/>
      <c r="F11" s="2"/>
      <c r="G11" s="2"/>
      <c r="H11" s="2"/>
      <c r="I11" s="2"/>
      <c r="J11" s="2">
        <f>D11</f>
        <v>0.66</v>
      </c>
      <c r="K11" s="2"/>
      <c r="L11" s="2"/>
      <c r="M11" s="2"/>
      <c r="N11" s="2"/>
    </row>
    <row r="12" spans="1:14" x14ac:dyDescent="0.35">
      <c r="A12" s="1">
        <v>44090</v>
      </c>
      <c r="B12" s="1" t="s">
        <v>9</v>
      </c>
      <c r="C12" s="1" t="s">
        <v>98</v>
      </c>
      <c r="D12" s="2">
        <v>250</v>
      </c>
      <c r="E12" s="2"/>
      <c r="F12" s="2"/>
      <c r="G12" s="2"/>
      <c r="H12" s="2"/>
      <c r="I12" s="2"/>
      <c r="J12" s="2"/>
      <c r="K12" s="2"/>
      <c r="L12" s="2">
        <f>D12</f>
        <v>250</v>
      </c>
      <c r="M12" s="2"/>
      <c r="N12" s="2"/>
    </row>
    <row r="13" spans="1:14" x14ac:dyDescent="0.35">
      <c r="A13" s="1">
        <v>44092</v>
      </c>
      <c r="B13" s="1" t="s">
        <v>58</v>
      </c>
      <c r="C13" s="1" t="s">
        <v>13</v>
      </c>
      <c r="D13" s="2">
        <v>4875</v>
      </c>
      <c r="E13" s="2">
        <f>D13</f>
        <v>4875</v>
      </c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5">
      <c r="A14" s="1">
        <v>44099</v>
      </c>
      <c r="B14" s="1" t="s">
        <v>97</v>
      </c>
      <c r="C14" s="1" t="s">
        <v>98</v>
      </c>
      <c r="D14" s="2">
        <v>10522</v>
      </c>
      <c r="E14" s="2"/>
      <c r="F14" s="2"/>
      <c r="G14" s="2"/>
      <c r="H14" s="2"/>
      <c r="I14" s="2"/>
      <c r="J14" s="2"/>
      <c r="K14" s="2"/>
      <c r="L14" s="2">
        <f>D14</f>
        <v>10522</v>
      </c>
      <c r="M14" s="2"/>
      <c r="N14" s="2"/>
    </row>
    <row r="15" spans="1:14" x14ac:dyDescent="0.35">
      <c r="A15" s="1">
        <v>44137</v>
      </c>
      <c r="B15" s="1" t="s">
        <v>138</v>
      </c>
      <c r="C15" s="1" t="s">
        <v>139</v>
      </c>
      <c r="D15" s="2">
        <v>302.5</v>
      </c>
      <c r="E15" s="2"/>
      <c r="F15" s="2"/>
      <c r="G15" s="2"/>
      <c r="H15" s="2"/>
      <c r="I15" s="2"/>
      <c r="J15" s="2"/>
      <c r="K15" s="2">
        <f>D15</f>
        <v>302.5</v>
      </c>
      <c r="L15" s="2"/>
      <c r="M15" s="2"/>
      <c r="N15" s="2"/>
    </row>
    <row r="16" spans="1:14" x14ac:dyDescent="0.35">
      <c r="A16" s="1">
        <v>44141</v>
      </c>
      <c r="B16" s="1" t="s">
        <v>97</v>
      </c>
      <c r="C16" s="1" t="s">
        <v>98</v>
      </c>
      <c r="D16" s="2">
        <v>4995</v>
      </c>
      <c r="E16" s="2"/>
      <c r="F16" s="2"/>
      <c r="G16" s="2"/>
      <c r="H16" s="2"/>
      <c r="I16" s="2"/>
      <c r="J16" s="2"/>
      <c r="K16" s="2"/>
      <c r="L16" s="2">
        <f>D16</f>
        <v>4995</v>
      </c>
      <c r="M16" s="2"/>
      <c r="N16" s="2"/>
    </row>
    <row r="17" spans="1:16" x14ac:dyDescent="0.35">
      <c r="A17" s="1">
        <v>44153</v>
      </c>
      <c r="B17" s="1" t="s">
        <v>0</v>
      </c>
      <c r="C17" s="1" t="s">
        <v>19</v>
      </c>
      <c r="D17" s="2">
        <v>4574.3999999999996</v>
      </c>
      <c r="E17" s="2"/>
      <c r="F17" s="2"/>
      <c r="G17" s="2"/>
      <c r="H17" s="2"/>
      <c r="I17" s="2"/>
      <c r="J17" s="2"/>
      <c r="K17" s="2"/>
      <c r="L17" s="2"/>
      <c r="M17" s="2"/>
      <c r="N17" s="2">
        <f>D17</f>
        <v>4574.3999999999996</v>
      </c>
    </row>
    <row r="18" spans="1:16" x14ac:dyDescent="0.35">
      <c r="A18" s="1">
        <v>44172</v>
      </c>
      <c r="B18" s="1" t="s">
        <v>96</v>
      </c>
      <c r="C18" s="1" t="s">
        <v>214</v>
      </c>
      <c r="D18" s="2">
        <v>7.0000000000000007E-2</v>
      </c>
      <c r="E18" s="2"/>
      <c r="F18" s="2"/>
      <c r="G18" s="2"/>
      <c r="H18" s="2"/>
      <c r="I18" s="2"/>
      <c r="J18" s="2">
        <f>D18</f>
        <v>7.0000000000000007E-2</v>
      </c>
      <c r="K18" s="2"/>
      <c r="L18" s="2"/>
      <c r="M18" s="2"/>
      <c r="N18" s="2"/>
    </row>
    <row r="19" spans="1:16" x14ac:dyDescent="0.35">
      <c r="A19" s="1">
        <v>44187</v>
      </c>
      <c r="B19" s="1" t="s">
        <v>97</v>
      </c>
      <c r="C19" s="1" t="s">
        <v>98</v>
      </c>
      <c r="D19" s="2">
        <v>5204</v>
      </c>
      <c r="E19" s="2"/>
      <c r="F19" s="2"/>
      <c r="G19" s="2"/>
      <c r="H19" s="2"/>
      <c r="I19" s="2"/>
      <c r="J19" s="2"/>
      <c r="K19" s="2"/>
      <c r="L19" s="2">
        <f>D19</f>
        <v>5204</v>
      </c>
      <c r="M19" s="2"/>
      <c r="N19" s="2"/>
    </row>
    <row r="20" spans="1:16" x14ac:dyDescent="0.35">
      <c r="A20" s="1">
        <v>44235</v>
      </c>
      <c r="B20" s="1" t="s">
        <v>82</v>
      </c>
      <c r="C20" s="1" t="s">
        <v>211</v>
      </c>
      <c r="D20" s="2">
        <v>145</v>
      </c>
      <c r="E20" s="2"/>
      <c r="F20" s="2"/>
      <c r="G20" s="2"/>
      <c r="H20" s="2"/>
      <c r="I20" s="2"/>
      <c r="J20" s="2"/>
      <c r="K20" s="2"/>
      <c r="L20" s="2"/>
      <c r="M20" s="2">
        <f>D20</f>
        <v>145</v>
      </c>
      <c r="N20" s="2"/>
    </row>
    <row r="21" spans="1:16" x14ac:dyDescent="0.35">
      <c r="A21" s="1">
        <v>44260</v>
      </c>
      <c r="B21" s="1" t="s">
        <v>9</v>
      </c>
      <c r="C21" s="1" t="s">
        <v>210</v>
      </c>
      <c r="D21" s="2">
        <v>219.47</v>
      </c>
      <c r="E21" s="2"/>
      <c r="F21" s="2"/>
      <c r="G21" s="2"/>
      <c r="H21" s="2"/>
      <c r="I21" s="2"/>
      <c r="J21" s="2"/>
      <c r="K21" s="2"/>
      <c r="L21" s="2">
        <f>D21</f>
        <v>219.47</v>
      </c>
      <c r="M21" s="2"/>
      <c r="N21" s="2"/>
    </row>
    <row r="22" spans="1:16" x14ac:dyDescent="0.35">
      <c r="A22" s="1">
        <v>44263</v>
      </c>
      <c r="B22" s="1" t="s">
        <v>96</v>
      </c>
      <c r="C22" s="1" t="s">
        <v>215</v>
      </c>
      <c r="D22" s="2">
        <v>0.06</v>
      </c>
      <c r="E22" s="2"/>
      <c r="F22" s="2"/>
      <c r="G22" s="2"/>
      <c r="H22" s="2"/>
      <c r="I22" s="2"/>
      <c r="J22" s="2">
        <f>D22</f>
        <v>0.06</v>
      </c>
      <c r="K22" s="2"/>
      <c r="L22" s="2"/>
      <c r="M22" s="2"/>
      <c r="N22" s="2"/>
    </row>
    <row r="23" spans="1:16" x14ac:dyDescent="0.35">
      <c r="A23" s="1">
        <v>44281</v>
      </c>
      <c r="B23" s="1" t="s">
        <v>26</v>
      </c>
      <c r="C23" s="1" t="s">
        <v>212</v>
      </c>
      <c r="D23" s="8">
        <v>14.98</v>
      </c>
      <c r="E23" s="8"/>
      <c r="F23" s="8"/>
      <c r="G23" s="8"/>
      <c r="H23" s="8"/>
      <c r="I23" s="8"/>
      <c r="J23" s="8"/>
      <c r="K23" s="8"/>
      <c r="L23" s="8"/>
      <c r="M23" s="8">
        <f>D23</f>
        <v>14.98</v>
      </c>
      <c r="N23" s="8"/>
    </row>
    <row r="24" spans="1:16" x14ac:dyDescent="0.35">
      <c r="D24" s="2">
        <f t="shared" ref="D24:N24" si="0">SUM(D2:D23)</f>
        <v>42967.79</v>
      </c>
      <c r="E24" s="2">
        <f t="shared" si="0"/>
        <v>9750</v>
      </c>
      <c r="F24" s="2">
        <f t="shared" si="0"/>
        <v>709</v>
      </c>
      <c r="G24" s="2">
        <f t="shared" si="0"/>
        <v>14.16</v>
      </c>
      <c r="H24" s="2">
        <f t="shared" si="0"/>
        <v>137</v>
      </c>
      <c r="I24" s="2">
        <f t="shared" si="0"/>
        <v>17.489999999999998</v>
      </c>
      <c r="J24" s="2">
        <f t="shared" si="0"/>
        <v>2.79</v>
      </c>
      <c r="K24" s="2">
        <f t="shared" si="0"/>
        <v>302.5</v>
      </c>
      <c r="L24" s="2">
        <f t="shared" si="0"/>
        <v>27300.47</v>
      </c>
      <c r="M24" s="2">
        <f t="shared" si="0"/>
        <v>159.97999999999999</v>
      </c>
      <c r="N24" s="2">
        <f t="shared" si="0"/>
        <v>4574.3999999999996</v>
      </c>
      <c r="P24" s="2">
        <f>SUM(E24:N24)</f>
        <v>42967.790000000008</v>
      </c>
    </row>
    <row r="25" spans="1:16" x14ac:dyDescent="0.35">
      <c r="A25" t="s">
        <v>69</v>
      </c>
      <c r="D25" s="8">
        <f>E24</f>
        <v>9750</v>
      </c>
    </row>
    <row r="26" spans="1:16" x14ac:dyDescent="0.35">
      <c r="D26" s="2">
        <f>D24-D25</f>
        <v>33217.79</v>
      </c>
    </row>
  </sheetData>
  <pageMargins left="0.70866141732283472" right="0.70866141732283472" top="1.0833333333333333" bottom="0.74803149606299213" header="0.31496062992125984" footer="0.31496062992125984"/>
  <pageSetup paperSize="9" scale="90" orientation="landscape" r:id="rId1"/>
  <headerFooter>
    <oddHeader>&amp;C&amp;"-,Bold"&amp;14Barford St John and St Michael Parish Council
Receipts for the Year Ended 31st March 2021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12"/>
  <sheetViews>
    <sheetView topLeftCell="D75" zoomScaleNormal="100" workbookViewId="0">
      <selection activeCell="P82" sqref="P82"/>
    </sheetView>
  </sheetViews>
  <sheetFormatPr defaultRowHeight="14.5" x14ac:dyDescent="0.35"/>
  <cols>
    <col min="1" max="1" width="9.1796875" customWidth="1"/>
    <col min="2" max="3" width="8.81640625" customWidth="1"/>
    <col min="4" max="4" width="18.54296875" bestFit="1" customWidth="1"/>
    <col min="5" max="5" width="26" bestFit="1" customWidth="1"/>
    <col min="6" max="6" width="9.1796875" style="2" bestFit="1" customWidth="1"/>
    <col min="7" max="7" width="9.1796875" style="5" bestFit="1" customWidth="1"/>
    <col min="8" max="8" width="8.453125" style="5" bestFit="1" customWidth="1"/>
    <col min="9" max="9" width="8.1796875" style="2" bestFit="1" customWidth="1"/>
    <col min="10" max="13" width="6.54296875" style="2" bestFit="1" customWidth="1"/>
    <col min="14" max="14" width="6.36328125" style="2" bestFit="1" customWidth="1"/>
    <col min="15" max="15" width="5.36328125" style="2" bestFit="1" customWidth="1"/>
    <col min="16" max="17" width="8.1796875" style="2" bestFit="1" customWidth="1"/>
    <col min="18" max="19" width="6.54296875" style="2" bestFit="1" customWidth="1"/>
    <col min="20" max="20" width="9.1796875" style="2" bestFit="1" customWidth="1"/>
    <col min="21" max="22" width="6.36328125" style="2" bestFit="1" customWidth="1"/>
    <col min="23" max="23" width="8.81640625" style="2" bestFit="1" customWidth="1"/>
    <col min="24" max="24" width="5.54296875" style="2" bestFit="1" customWidth="1"/>
    <col min="25" max="25" width="6.54296875" style="2" bestFit="1" customWidth="1"/>
  </cols>
  <sheetData>
    <row r="1" spans="1:25" ht="103" x14ac:dyDescent="0.35">
      <c r="A1" s="6" t="s">
        <v>104</v>
      </c>
      <c r="B1" s="6" t="s">
        <v>197</v>
      </c>
      <c r="C1" s="6" t="s">
        <v>68</v>
      </c>
      <c r="D1" s="6" t="s">
        <v>20</v>
      </c>
      <c r="E1" s="6"/>
      <c r="F1" s="14" t="s">
        <v>12</v>
      </c>
      <c r="G1" s="6" t="s">
        <v>43</v>
      </c>
      <c r="H1" s="6" t="s">
        <v>8</v>
      </c>
      <c r="I1" s="3" t="s">
        <v>1</v>
      </c>
      <c r="J1" s="18" t="s">
        <v>71</v>
      </c>
      <c r="K1" s="3" t="s">
        <v>3</v>
      </c>
      <c r="L1" s="3" t="s">
        <v>4</v>
      </c>
      <c r="M1" s="3" t="s">
        <v>191</v>
      </c>
      <c r="N1" s="3" t="s">
        <v>189</v>
      </c>
      <c r="O1" s="3" t="s">
        <v>81</v>
      </c>
      <c r="P1" s="3" t="s">
        <v>5</v>
      </c>
      <c r="Q1" s="3" t="s">
        <v>6</v>
      </c>
      <c r="R1" s="3" t="s">
        <v>22</v>
      </c>
      <c r="S1" s="3" t="s">
        <v>21</v>
      </c>
      <c r="T1" s="3" t="s">
        <v>194</v>
      </c>
      <c r="U1" s="3" t="s">
        <v>78</v>
      </c>
      <c r="V1" s="3" t="s">
        <v>2</v>
      </c>
      <c r="W1" s="3" t="s">
        <v>9</v>
      </c>
      <c r="X1" s="3" t="s">
        <v>10</v>
      </c>
      <c r="Y1" s="3" t="s">
        <v>11</v>
      </c>
    </row>
    <row r="2" spans="1:25" x14ac:dyDescent="0.35">
      <c r="A2" s="13">
        <v>43962</v>
      </c>
      <c r="B2" s="13"/>
      <c r="C2" s="13">
        <v>43940</v>
      </c>
      <c r="D2" s="15" t="s">
        <v>64</v>
      </c>
      <c r="E2" s="15"/>
      <c r="F2" s="16">
        <v>13.91</v>
      </c>
      <c r="G2" s="16"/>
      <c r="H2" s="16"/>
      <c r="R2" s="2">
        <f>F2</f>
        <v>13.91</v>
      </c>
      <c r="S2" s="3"/>
      <c r="T2" s="3"/>
      <c r="U2" s="3"/>
      <c r="V2" s="3"/>
      <c r="W2" s="3"/>
      <c r="X2" s="3"/>
      <c r="Y2" s="3"/>
    </row>
    <row r="3" spans="1:25" x14ac:dyDescent="0.35">
      <c r="A3" s="13">
        <v>43962</v>
      </c>
      <c r="B3" s="6"/>
      <c r="C3" s="6"/>
      <c r="D3" s="6" t="s">
        <v>0</v>
      </c>
      <c r="E3" s="6" t="s">
        <v>113</v>
      </c>
      <c r="F3" s="2">
        <v>38</v>
      </c>
      <c r="G3" s="2"/>
      <c r="H3" s="2"/>
      <c r="I3" s="2">
        <f>F3</f>
        <v>38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35">
      <c r="A4" s="13">
        <v>43962</v>
      </c>
      <c r="B4" s="6"/>
      <c r="C4" s="6"/>
      <c r="D4" s="6" t="s">
        <v>0</v>
      </c>
      <c r="E4" s="6" t="s">
        <v>114</v>
      </c>
      <c r="F4" s="2">
        <v>38</v>
      </c>
      <c r="G4" s="2"/>
      <c r="H4" s="2"/>
      <c r="I4" s="2">
        <f t="shared" ref="I4:I7" si="0">F4</f>
        <v>38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35">
      <c r="A5" s="13">
        <v>43962</v>
      </c>
      <c r="B5" s="6"/>
      <c r="C5" s="6"/>
      <c r="D5" s="6" t="s">
        <v>0</v>
      </c>
      <c r="E5" s="6" t="s">
        <v>115</v>
      </c>
      <c r="F5" s="2">
        <v>38</v>
      </c>
      <c r="G5" s="2"/>
      <c r="H5" s="2"/>
      <c r="I5" s="2">
        <f t="shared" si="0"/>
        <v>38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35">
      <c r="A6" s="13">
        <v>43962</v>
      </c>
      <c r="B6" s="6"/>
      <c r="C6" s="6"/>
      <c r="D6" s="6" t="s">
        <v>0</v>
      </c>
      <c r="E6" s="6" t="s">
        <v>217</v>
      </c>
      <c r="F6" s="2">
        <v>38</v>
      </c>
      <c r="G6" s="2"/>
      <c r="H6" s="2"/>
      <c r="I6" s="2">
        <f t="shared" si="0"/>
        <v>38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35">
      <c r="A7" s="13">
        <v>43962</v>
      </c>
      <c r="B7" s="6"/>
      <c r="C7" s="6"/>
      <c r="D7" s="6" t="s">
        <v>0</v>
      </c>
      <c r="E7" s="6" t="s">
        <v>116</v>
      </c>
      <c r="F7" s="2">
        <v>38.200000000000003</v>
      </c>
      <c r="G7" s="2"/>
      <c r="H7" s="2"/>
      <c r="I7" s="2">
        <f t="shared" si="0"/>
        <v>38.200000000000003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35">
      <c r="A8" s="13">
        <v>43962</v>
      </c>
      <c r="B8" s="6"/>
      <c r="C8" s="13">
        <v>43960</v>
      </c>
      <c r="D8" s="6" t="s">
        <v>66</v>
      </c>
      <c r="E8" s="6" t="s">
        <v>106</v>
      </c>
      <c r="F8" s="2">
        <v>55</v>
      </c>
      <c r="G8" s="2"/>
      <c r="H8" s="2"/>
      <c r="K8" s="3"/>
      <c r="L8" s="2">
        <f>F8</f>
        <v>55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5">
      <c r="A9" s="13">
        <v>43962</v>
      </c>
      <c r="B9" s="6"/>
      <c r="C9" s="6"/>
      <c r="D9" s="6" t="s">
        <v>107</v>
      </c>
      <c r="E9" s="6" t="s">
        <v>218</v>
      </c>
      <c r="F9" s="2">
        <v>125</v>
      </c>
      <c r="G9" s="2"/>
      <c r="H9" s="2"/>
      <c r="J9" s="2">
        <f>F9</f>
        <v>125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35">
      <c r="A10" s="13">
        <v>43962</v>
      </c>
      <c r="B10" s="13"/>
      <c r="C10" s="13">
        <v>43878</v>
      </c>
      <c r="D10" t="s">
        <v>88</v>
      </c>
      <c r="E10" t="s">
        <v>89</v>
      </c>
      <c r="F10" s="2">
        <v>132</v>
      </c>
      <c r="G10" s="5">
        <v>110</v>
      </c>
      <c r="H10" s="5">
        <f>F10-G10</f>
        <v>22</v>
      </c>
      <c r="I10" s="16"/>
      <c r="J10" s="4"/>
      <c r="K10" s="4"/>
      <c r="L10" s="4"/>
      <c r="W10" s="2">
        <f>G10</f>
        <v>110</v>
      </c>
    </row>
    <row r="11" spans="1:25" x14ac:dyDescent="0.35">
      <c r="A11" s="13">
        <v>43962</v>
      </c>
      <c r="B11" s="13"/>
      <c r="C11" s="13">
        <v>43922</v>
      </c>
      <c r="D11" t="s">
        <v>85</v>
      </c>
      <c r="E11" t="s">
        <v>21</v>
      </c>
      <c r="F11" s="2">
        <v>240.24</v>
      </c>
      <c r="G11" s="5">
        <v>200.2</v>
      </c>
      <c r="H11" s="5">
        <f>F11-G11</f>
        <v>40.04000000000002</v>
      </c>
      <c r="I11" s="16"/>
      <c r="J11" s="4"/>
      <c r="K11" s="4"/>
      <c r="L11" s="16"/>
      <c r="S11" s="2">
        <f>G11</f>
        <v>200.2</v>
      </c>
    </row>
    <row r="12" spans="1:25" x14ac:dyDescent="0.35">
      <c r="A12" s="13">
        <v>43962</v>
      </c>
      <c r="B12" s="13"/>
      <c r="C12" s="13">
        <v>43921</v>
      </c>
      <c r="D12" t="s">
        <v>86</v>
      </c>
      <c r="E12" t="s">
        <v>87</v>
      </c>
      <c r="F12" s="2">
        <v>300</v>
      </c>
      <c r="G12" s="5">
        <v>250</v>
      </c>
      <c r="H12" s="5">
        <f>F12-G12</f>
        <v>50</v>
      </c>
      <c r="I12" s="16"/>
      <c r="J12" s="16"/>
      <c r="K12" s="4"/>
      <c r="L12" s="4"/>
      <c r="W12" s="2">
        <f>G12</f>
        <v>250</v>
      </c>
    </row>
    <row r="13" spans="1:25" x14ac:dyDescent="0.35">
      <c r="A13" s="13">
        <v>43962</v>
      </c>
      <c r="B13" s="13"/>
      <c r="C13" s="13">
        <v>43945</v>
      </c>
      <c r="D13" s="15" t="s">
        <v>83</v>
      </c>
      <c r="E13" s="15" t="s">
        <v>84</v>
      </c>
      <c r="F13" s="16">
        <v>352.17</v>
      </c>
      <c r="G13" s="16">
        <v>293.47000000000003</v>
      </c>
      <c r="H13" s="16">
        <f>F13-G13</f>
        <v>58.699999999999989</v>
      </c>
      <c r="P13" s="2">
        <f>G13</f>
        <v>293.47000000000003</v>
      </c>
    </row>
    <row r="14" spans="1:25" x14ac:dyDescent="0.35">
      <c r="A14" s="13">
        <v>43962</v>
      </c>
      <c r="B14" s="13"/>
      <c r="C14" s="13">
        <v>43949</v>
      </c>
      <c r="D14" s="22" t="s">
        <v>57</v>
      </c>
      <c r="E14" s="22" t="s">
        <v>3</v>
      </c>
      <c r="F14" s="2">
        <v>545.34</v>
      </c>
      <c r="K14" s="2">
        <f>F14</f>
        <v>545.34</v>
      </c>
    </row>
    <row r="15" spans="1:25" x14ac:dyDescent="0.35">
      <c r="A15" s="13">
        <v>43962</v>
      </c>
      <c r="B15" s="13"/>
      <c r="C15" s="13"/>
      <c r="D15" s="22" t="s">
        <v>107</v>
      </c>
      <c r="E15" s="22" t="s">
        <v>109</v>
      </c>
      <c r="F15" s="2">
        <v>761.1</v>
      </c>
      <c r="I15" s="2">
        <f>F15</f>
        <v>761.1</v>
      </c>
    </row>
    <row r="16" spans="1:25" x14ac:dyDescent="0.35">
      <c r="A16" s="13">
        <v>43992</v>
      </c>
      <c r="B16" s="13"/>
      <c r="C16" s="13"/>
      <c r="D16" s="22" t="s">
        <v>107</v>
      </c>
      <c r="E16" s="22" t="s">
        <v>110</v>
      </c>
      <c r="F16" s="2">
        <v>25</v>
      </c>
      <c r="J16" s="2">
        <f>F16</f>
        <v>25</v>
      </c>
    </row>
    <row r="17" spans="1:23" x14ac:dyDescent="0.35">
      <c r="A17" s="13">
        <v>43992</v>
      </c>
      <c r="B17" s="13"/>
      <c r="C17" s="13"/>
      <c r="D17" s="22" t="s">
        <v>0</v>
      </c>
      <c r="E17" s="22" t="s">
        <v>111</v>
      </c>
      <c r="F17" s="2">
        <v>38</v>
      </c>
      <c r="I17" s="2">
        <f>F17</f>
        <v>38</v>
      </c>
    </row>
    <row r="18" spans="1:23" x14ac:dyDescent="0.35">
      <c r="A18" s="13">
        <v>43992</v>
      </c>
      <c r="B18" s="13"/>
      <c r="C18" s="13"/>
      <c r="D18" s="22" t="s">
        <v>107</v>
      </c>
      <c r="E18" s="22" t="s">
        <v>112</v>
      </c>
      <c r="F18" s="2">
        <v>152.26</v>
      </c>
      <c r="I18" s="2">
        <f>F18</f>
        <v>152.26</v>
      </c>
    </row>
    <row r="19" spans="1:23" x14ac:dyDescent="0.35">
      <c r="A19" s="13">
        <v>43992</v>
      </c>
      <c r="B19" s="13"/>
      <c r="C19" s="13">
        <v>43973</v>
      </c>
      <c r="D19" s="22" t="s">
        <v>83</v>
      </c>
      <c r="E19" s="22" t="s">
        <v>90</v>
      </c>
      <c r="F19" s="2">
        <v>352.17</v>
      </c>
      <c r="G19" s="23">
        <v>293.47000000000003</v>
      </c>
      <c r="H19" s="23">
        <f>F19-G19</f>
        <v>58.699999999999989</v>
      </c>
      <c r="P19" s="2">
        <f>G19</f>
        <v>293.47000000000003</v>
      </c>
    </row>
    <row r="20" spans="1:23" x14ac:dyDescent="0.35">
      <c r="A20" s="13">
        <v>43992</v>
      </c>
      <c r="B20" s="13"/>
      <c r="C20" s="13"/>
      <c r="D20" s="22" t="s">
        <v>24</v>
      </c>
      <c r="E20" s="22" t="s">
        <v>25</v>
      </c>
      <c r="F20" s="2">
        <v>600</v>
      </c>
      <c r="G20" s="23"/>
      <c r="H20" s="23"/>
      <c r="Q20" s="2">
        <f>F20</f>
        <v>600</v>
      </c>
    </row>
    <row r="21" spans="1:23" x14ac:dyDescent="0.35">
      <c r="A21" s="13">
        <v>43992</v>
      </c>
      <c r="B21" s="13"/>
      <c r="C21" s="13"/>
      <c r="D21" s="22" t="s">
        <v>108</v>
      </c>
      <c r="E21" s="22" t="s">
        <v>25</v>
      </c>
      <c r="F21" s="2">
        <v>900</v>
      </c>
      <c r="G21" s="23"/>
      <c r="H21" s="23"/>
      <c r="Q21" s="2">
        <f>F21</f>
        <v>900</v>
      </c>
    </row>
    <row r="22" spans="1:23" x14ac:dyDescent="0.35">
      <c r="A22" s="13">
        <v>43992</v>
      </c>
      <c r="B22" s="13"/>
      <c r="C22" s="13"/>
      <c r="D22" s="22" t="s">
        <v>9</v>
      </c>
      <c r="E22" s="22" t="s">
        <v>25</v>
      </c>
      <c r="F22" s="2">
        <v>1000</v>
      </c>
      <c r="G22" s="23"/>
      <c r="H22" s="23"/>
      <c r="Q22" s="2">
        <f>F22</f>
        <v>1000</v>
      </c>
    </row>
    <row r="23" spans="1:23" x14ac:dyDescent="0.35">
      <c r="A23" s="13">
        <v>44020</v>
      </c>
      <c r="B23" s="13"/>
      <c r="C23" s="13"/>
      <c r="D23" s="22" t="s">
        <v>107</v>
      </c>
      <c r="E23" s="22" t="s">
        <v>117</v>
      </c>
      <c r="F23" s="2">
        <v>25</v>
      </c>
      <c r="G23" s="23"/>
      <c r="H23" s="23"/>
      <c r="J23" s="2">
        <f>F23</f>
        <v>25</v>
      </c>
    </row>
    <row r="24" spans="1:23" x14ac:dyDescent="0.35">
      <c r="A24" s="13">
        <v>44020</v>
      </c>
      <c r="B24" s="13"/>
      <c r="C24" s="13"/>
      <c r="D24" s="22" t="s">
        <v>0</v>
      </c>
      <c r="E24" s="22" t="s">
        <v>118</v>
      </c>
      <c r="F24" s="2">
        <v>38</v>
      </c>
      <c r="G24" s="23"/>
      <c r="H24" s="23"/>
      <c r="I24" s="2">
        <f>F24</f>
        <v>38</v>
      </c>
    </row>
    <row r="25" spans="1:23" x14ac:dyDescent="0.35">
      <c r="A25" s="13">
        <v>44020</v>
      </c>
      <c r="B25" s="13"/>
      <c r="C25" s="13"/>
      <c r="D25" s="22" t="s">
        <v>107</v>
      </c>
      <c r="E25" s="22" t="s">
        <v>137</v>
      </c>
      <c r="F25" s="2">
        <v>152.26</v>
      </c>
      <c r="G25" s="23"/>
      <c r="H25" s="23"/>
      <c r="I25" s="2">
        <f>F25</f>
        <v>152.26</v>
      </c>
    </row>
    <row r="26" spans="1:23" x14ac:dyDescent="0.35">
      <c r="A26" s="13">
        <v>44020</v>
      </c>
      <c r="B26" s="13"/>
      <c r="C26" s="13">
        <v>44008</v>
      </c>
      <c r="D26" s="22" t="s">
        <v>83</v>
      </c>
      <c r="E26" s="22" t="s">
        <v>119</v>
      </c>
      <c r="F26" s="2">
        <v>704.34</v>
      </c>
      <c r="G26" s="23">
        <v>586.94000000000005</v>
      </c>
      <c r="H26" s="23">
        <f>F26-G26</f>
        <v>117.39999999999998</v>
      </c>
      <c r="P26" s="2">
        <f>G26</f>
        <v>586.94000000000005</v>
      </c>
    </row>
    <row r="27" spans="1:23" x14ac:dyDescent="0.35">
      <c r="A27" s="13">
        <v>44022</v>
      </c>
      <c r="B27" s="13"/>
      <c r="C27" s="13"/>
      <c r="D27" s="22" t="s">
        <v>120</v>
      </c>
      <c r="E27" s="22" t="s">
        <v>121</v>
      </c>
      <c r="F27" s="2">
        <v>60</v>
      </c>
      <c r="G27" s="23"/>
      <c r="H27" s="23"/>
      <c r="M27" s="2">
        <f>F27</f>
        <v>60</v>
      </c>
    </row>
    <row r="28" spans="1:23" x14ac:dyDescent="0.35">
      <c r="A28" s="13">
        <v>44025</v>
      </c>
      <c r="B28" s="13"/>
      <c r="C28" s="13">
        <v>44022</v>
      </c>
      <c r="D28" s="22" t="s">
        <v>91</v>
      </c>
      <c r="E28" s="22" t="s">
        <v>9</v>
      </c>
      <c r="F28" s="2">
        <v>3085.2</v>
      </c>
      <c r="G28" s="23">
        <v>2571</v>
      </c>
      <c r="H28" s="23">
        <f>F28-G28</f>
        <v>514.19999999999982</v>
      </c>
      <c r="W28" s="2">
        <f>G28</f>
        <v>2571</v>
      </c>
    </row>
    <row r="29" spans="1:23" x14ac:dyDescent="0.35">
      <c r="A29" s="13">
        <v>44040</v>
      </c>
      <c r="B29" s="13"/>
      <c r="C29" s="13">
        <v>44039</v>
      </c>
      <c r="D29" s="22" t="s">
        <v>67</v>
      </c>
      <c r="E29" s="22" t="s">
        <v>106</v>
      </c>
      <c r="F29" s="2">
        <v>140.41999999999999</v>
      </c>
      <c r="G29" s="23">
        <v>117.02</v>
      </c>
      <c r="H29" s="23">
        <f>F29-G29</f>
        <v>23.399999999999991</v>
      </c>
      <c r="L29" s="2">
        <f>G29</f>
        <v>117.02</v>
      </c>
    </row>
    <row r="30" spans="1:23" x14ac:dyDescent="0.35">
      <c r="A30" s="13">
        <v>44040</v>
      </c>
      <c r="B30" s="13"/>
      <c r="C30" s="13">
        <v>44027</v>
      </c>
      <c r="D30" s="22" t="s">
        <v>122</v>
      </c>
      <c r="E30" s="22" t="s">
        <v>123</v>
      </c>
      <c r="F30" s="2">
        <v>164.4</v>
      </c>
      <c r="G30" s="23">
        <v>137</v>
      </c>
      <c r="H30" s="23">
        <f>F30-G30</f>
        <v>27.400000000000006</v>
      </c>
      <c r="U30" s="2">
        <f>G30</f>
        <v>137</v>
      </c>
    </row>
    <row r="31" spans="1:23" x14ac:dyDescent="0.35">
      <c r="A31" s="13">
        <v>44060</v>
      </c>
      <c r="B31" s="13"/>
      <c r="C31" s="13">
        <v>44010</v>
      </c>
      <c r="D31" s="22" t="s">
        <v>83</v>
      </c>
      <c r="E31" s="22" t="s">
        <v>124</v>
      </c>
      <c r="F31" s="2">
        <v>488.96</v>
      </c>
      <c r="G31" s="23">
        <v>407.46</v>
      </c>
      <c r="H31" s="23">
        <f t="shared" ref="H31:H51" si="1">F31-G31</f>
        <v>81.5</v>
      </c>
      <c r="P31" s="2">
        <f>G31</f>
        <v>407.46</v>
      </c>
    </row>
    <row r="32" spans="1:23" x14ac:dyDescent="0.35">
      <c r="A32" s="13">
        <v>44075</v>
      </c>
      <c r="B32" s="13"/>
      <c r="C32" s="13">
        <v>44070</v>
      </c>
      <c r="D32" s="22" t="s">
        <v>91</v>
      </c>
      <c r="E32" s="22" t="s">
        <v>9</v>
      </c>
      <c r="F32" s="2">
        <v>1414</v>
      </c>
      <c r="G32" s="23">
        <v>1178.33</v>
      </c>
      <c r="H32" s="23">
        <f>F32-G32</f>
        <v>235.67000000000007</v>
      </c>
      <c r="W32" s="2">
        <f>G32</f>
        <v>1178.33</v>
      </c>
    </row>
    <row r="33" spans="1:25" x14ac:dyDescent="0.35">
      <c r="A33" s="13">
        <v>44075</v>
      </c>
      <c r="B33" s="13"/>
      <c r="C33" s="13">
        <v>44069</v>
      </c>
      <c r="D33" s="22" t="s">
        <v>91</v>
      </c>
      <c r="E33" s="22" t="s">
        <v>9</v>
      </c>
      <c r="F33" s="2">
        <v>2776.68</v>
      </c>
      <c r="G33" s="23">
        <v>2313.9</v>
      </c>
      <c r="H33" s="23">
        <f t="shared" si="1"/>
        <v>462.77999999999975</v>
      </c>
      <c r="W33" s="2">
        <f>G33</f>
        <v>2313.9</v>
      </c>
    </row>
    <row r="34" spans="1:25" x14ac:dyDescent="0.35">
      <c r="A34" s="13">
        <v>44081</v>
      </c>
      <c r="B34" s="13"/>
      <c r="C34" s="13"/>
      <c r="D34" s="22" t="s">
        <v>107</v>
      </c>
      <c r="E34" s="22" t="s">
        <v>125</v>
      </c>
      <c r="F34" s="2">
        <v>25</v>
      </c>
      <c r="G34" s="23"/>
      <c r="H34" s="23"/>
      <c r="J34" s="2">
        <f>F34</f>
        <v>25</v>
      </c>
    </row>
    <row r="35" spans="1:25" x14ac:dyDescent="0.35">
      <c r="A35" s="13">
        <v>44081</v>
      </c>
      <c r="B35" s="13"/>
      <c r="C35" s="13"/>
      <c r="D35" s="22" t="s">
        <v>107</v>
      </c>
      <c r="E35" s="22" t="s">
        <v>126</v>
      </c>
      <c r="F35" s="2">
        <v>25</v>
      </c>
      <c r="G35" s="23"/>
      <c r="H35" s="23"/>
      <c r="J35" s="2">
        <f>F35</f>
        <v>25</v>
      </c>
    </row>
    <row r="36" spans="1:25" x14ac:dyDescent="0.35">
      <c r="A36" s="13">
        <v>44081</v>
      </c>
      <c r="B36" s="13"/>
      <c r="C36" s="13"/>
      <c r="D36" s="22" t="s">
        <v>0</v>
      </c>
      <c r="E36" s="22" t="s">
        <v>127</v>
      </c>
      <c r="F36" s="2">
        <v>38</v>
      </c>
      <c r="G36" s="23"/>
      <c r="H36" s="23"/>
      <c r="I36" s="2">
        <f>F36</f>
        <v>38</v>
      </c>
    </row>
    <row r="37" spans="1:25" x14ac:dyDescent="0.35">
      <c r="A37" s="13">
        <v>44081</v>
      </c>
      <c r="B37" s="13"/>
      <c r="C37" s="13"/>
      <c r="D37" s="22" t="s">
        <v>0</v>
      </c>
      <c r="E37" s="22" t="s">
        <v>128</v>
      </c>
      <c r="F37" s="2">
        <v>43.2</v>
      </c>
      <c r="G37" s="23"/>
      <c r="H37" s="23"/>
      <c r="I37" s="2">
        <f>F37</f>
        <v>43.2</v>
      </c>
    </row>
    <row r="38" spans="1:25" x14ac:dyDescent="0.35">
      <c r="A38" s="13">
        <v>44081</v>
      </c>
      <c r="D38" s="22" t="s">
        <v>107</v>
      </c>
      <c r="E38" s="22" t="s">
        <v>129</v>
      </c>
      <c r="F38" s="2">
        <v>152.26</v>
      </c>
      <c r="G38" s="23"/>
      <c r="H38" s="23"/>
      <c r="I38" s="2">
        <f>F38</f>
        <v>152.26</v>
      </c>
    </row>
    <row r="39" spans="1:25" x14ac:dyDescent="0.35">
      <c r="A39" s="13">
        <v>44081</v>
      </c>
      <c r="B39" s="13"/>
      <c r="C39" s="13"/>
      <c r="D39" s="22" t="s">
        <v>107</v>
      </c>
      <c r="E39" s="22" t="s">
        <v>130</v>
      </c>
      <c r="F39" s="2">
        <v>173.16</v>
      </c>
      <c r="G39" s="23"/>
      <c r="H39" s="23"/>
      <c r="I39" s="2">
        <f>F39</f>
        <v>173.16</v>
      </c>
    </row>
    <row r="40" spans="1:25" x14ac:dyDescent="0.35">
      <c r="A40" s="13">
        <v>44091</v>
      </c>
      <c r="B40" s="13"/>
      <c r="C40" s="13">
        <v>44085</v>
      </c>
      <c r="D40" s="22" t="s">
        <v>91</v>
      </c>
      <c r="E40" s="22" t="s">
        <v>9</v>
      </c>
      <c r="F40" s="2">
        <v>308.52</v>
      </c>
      <c r="G40" s="23">
        <v>257.10000000000002</v>
      </c>
      <c r="H40" s="23">
        <f t="shared" si="1"/>
        <v>51.419999999999959</v>
      </c>
      <c r="W40" s="2">
        <f>G40</f>
        <v>257.10000000000002</v>
      </c>
    </row>
    <row r="41" spans="1:25" x14ac:dyDescent="0.35">
      <c r="A41" s="13">
        <v>44092</v>
      </c>
      <c r="B41" s="13"/>
      <c r="C41" s="13">
        <v>44053</v>
      </c>
      <c r="D41" s="22" t="s">
        <v>92</v>
      </c>
      <c r="E41" s="22" t="s">
        <v>9</v>
      </c>
      <c r="F41" s="2">
        <v>6456</v>
      </c>
      <c r="G41" s="23">
        <v>5380</v>
      </c>
      <c r="H41" s="23">
        <f>F41-G41</f>
        <v>1076</v>
      </c>
      <c r="W41" s="2">
        <f>G41</f>
        <v>5380</v>
      </c>
    </row>
    <row r="42" spans="1:25" x14ac:dyDescent="0.35">
      <c r="A42" s="13">
        <v>44095</v>
      </c>
      <c r="B42" s="13"/>
      <c r="C42" s="13"/>
      <c r="D42" s="22" t="s">
        <v>131</v>
      </c>
      <c r="E42" s="22" t="s">
        <v>9</v>
      </c>
      <c r="F42" s="2">
        <v>575</v>
      </c>
      <c r="G42" s="23"/>
      <c r="H42" s="23"/>
      <c r="W42" s="2">
        <f>F42</f>
        <v>575</v>
      </c>
    </row>
    <row r="43" spans="1:25" x14ac:dyDescent="0.35">
      <c r="A43" s="13">
        <v>44109</v>
      </c>
      <c r="B43" s="13"/>
      <c r="C43" s="13"/>
      <c r="D43" s="22" t="s">
        <v>131</v>
      </c>
      <c r="E43" s="22" t="s">
        <v>9</v>
      </c>
      <c r="F43" s="2">
        <v>1600</v>
      </c>
      <c r="G43" s="23"/>
      <c r="H43" s="23"/>
      <c r="W43" s="2">
        <f>F43</f>
        <v>1600</v>
      </c>
    </row>
    <row r="44" spans="1:25" s="9" customFormat="1" x14ac:dyDescent="0.35">
      <c r="A44" s="63">
        <v>44127</v>
      </c>
      <c r="B44" s="63"/>
      <c r="C44" s="63">
        <v>44121</v>
      </c>
      <c r="D44" s="59" t="s">
        <v>107</v>
      </c>
      <c r="E44" s="59" t="s">
        <v>9</v>
      </c>
      <c r="F44" s="30">
        <v>14.98</v>
      </c>
      <c r="G44" s="61">
        <v>12.48</v>
      </c>
      <c r="H44" s="61">
        <f>F44-G44</f>
        <v>2.5</v>
      </c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>
        <f>G44</f>
        <v>12.48</v>
      </c>
      <c r="X44" s="30"/>
      <c r="Y44" s="30"/>
    </row>
    <row r="45" spans="1:25" x14ac:dyDescent="0.35">
      <c r="A45" s="13">
        <v>44127</v>
      </c>
      <c r="B45" s="13"/>
      <c r="C45" s="13"/>
      <c r="D45" s="22" t="s">
        <v>107</v>
      </c>
      <c r="E45" s="22" t="s">
        <v>148</v>
      </c>
      <c r="F45" s="2">
        <v>25</v>
      </c>
      <c r="G45" s="23"/>
      <c r="H45" s="23"/>
      <c r="J45" s="2">
        <f>F45</f>
        <v>25</v>
      </c>
    </row>
    <row r="46" spans="1:25" x14ac:dyDescent="0.35">
      <c r="A46" s="13">
        <v>44127</v>
      </c>
      <c r="B46" s="13"/>
      <c r="C46" s="13"/>
      <c r="D46" s="22" t="s">
        <v>0</v>
      </c>
      <c r="E46" s="22" t="s">
        <v>59</v>
      </c>
      <c r="F46" s="2">
        <v>39</v>
      </c>
      <c r="G46" s="23"/>
      <c r="H46" s="23"/>
      <c r="I46" s="2">
        <f>F46</f>
        <v>39</v>
      </c>
    </row>
    <row r="47" spans="1:25" x14ac:dyDescent="0.35">
      <c r="A47" s="13">
        <v>44127</v>
      </c>
      <c r="B47" s="13"/>
      <c r="C47" s="13">
        <v>44098</v>
      </c>
      <c r="D47" s="22" t="s">
        <v>67</v>
      </c>
      <c r="E47" s="22" t="s">
        <v>132</v>
      </c>
      <c r="F47" s="2">
        <v>78</v>
      </c>
      <c r="G47" s="23">
        <v>65</v>
      </c>
      <c r="H47" s="23">
        <f>F47-G47</f>
        <v>13</v>
      </c>
      <c r="V47" s="2">
        <f>G47</f>
        <v>65</v>
      </c>
    </row>
    <row r="48" spans="1:25" x14ac:dyDescent="0.35">
      <c r="A48" s="13">
        <v>44127</v>
      </c>
      <c r="B48" s="13"/>
      <c r="C48" s="13"/>
      <c r="D48" s="22" t="s">
        <v>107</v>
      </c>
      <c r="E48" s="22" t="s">
        <v>147</v>
      </c>
      <c r="F48" s="2">
        <v>156.47999999999999</v>
      </c>
      <c r="G48" s="23"/>
      <c r="H48" s="23"/>
      <c r="I48" s="2">
        <f>F48</f>
        <v>156.47999999999999</v>
      </c>
    </row>
    <row r="49" spans="1:23" x14ac:dyDescent="0.35">
      <c r="A49" s="13">
        <v>44127</v>
      </c>
      <c r="B49" s="13"/>
      <c r="C49" s="13">
        <v>44119</v>
      </c>
      <c r="D49" s="22" t="s">
        <v>85</v>
      </c>
      <c r="E49" s="22" t="s">
        <v>93</v>
      </c>
      <c r="F49" s="2">
        <v>240.24</v>
      </c>
      <c r="G49" s="23">
        <v>200.2</v>
      </c>
      <c r="H49" s="23">
        <f>F49-G49</f>
        <v>40.04000000000002</v>
      </c>
      <c r="S49" s="2">
        <f>G49</f>
        <v>200.2</v>
      </c>
    </row>
    <row r="50" spans="1:23" x14ac:dyDescent="0.35">
      <c r="A50" s="13">
        <v>44127</v>
      </c>
      <c r="B50" s="13"/>
      <c r="C50" s="13">
        <v>44121</v>
      </c>
      <c r="D50" s="22" t="s">
        <v>107</v>
      </c>
      <c r="E50" s="22" t="s">
        <v>9</v>
      </c>
      <c r="F50" s="2">
        <v>254.85</v>
      </c>
      <c r="G50" s="23">
        <v>214.87</v>
      </c>
      <c r="H50" s="23">
        <f>F50-G50</f>
        <v>39.97999999999999</v>
      </c>
      <c r="W50" s="2">
        <f>G50</f>
        <v>214.87</v>
      </c>
    </row>
    <row r="51" spans="1:23" x14ac:dyDescent="0.35">
      <c r="A51" s="13">
        <v>44127</v>
      </c>
      <c r="B51" s="13"/>
      <c r="C51" s="13">
        <v>44103</v>
      </c>
      <c r="D51" s="22" t="s">
        <v>83</v>
      </c>
      <c r="E51" s="22" t="s">
        <v>146</v>
      </c>
      <c r="F51" s="2">
        <v>352.17</v>
      </c>
      <c r="G51" s="23">
        <v>293.47000000000003</v>
      </c>
      <c r="H51" s="23">
        <f t="shared" si="1"/>
        <v>58.699999999999989</v>
      </c>
      <c r="P51" s="2">
        <f>G51</f>
        <v>293.47000000000003</v>
      </c>
    </row>
    <row r="52" spans="1:23" x14ac:dyDescent="0.35">
      <c r="A52" s="13">
        <v>44132</v>
      </c>
      <c r="B52" s="13"/>
      <c r="C52" s="13"/>
      <c r="D52" s="22" t="s">
        <v>131</v>
      </c>
      <c r="E52" s="22" t="s">
        <v>9</v>
      </c>
      <c r="F52" s="2">
        <v>2960</v>
      </c>
      <c r="G52" s="23"/>
      <c r="H52" s="23"/>
      <c r="W52" s="2">
        <f>F52</f>
        <v>2960</v>
      </c>
    </row>
    <row r="53" spans="1:23" x14ac:dyDescent="0.35">
      <c r="A53" s="13">
        <v>44138</v>
      </c>
      <c r="B53" s="13"/>
      <c r="C53" s="13">
        <v>44134</v>
      </c>
      <c r="D53" s="22" t="s">
        <v>88</v>
      </c>
      <c r="E53" s="22" t="s">
        <v>9</v>
      </c>
      <c r="F53" s="2">
        <v>1705.56</v>
      </c>
      <c r="G53" s="5">
        <v>1421.3</v>
      </c>
      <c r="H53" s="5">
        <f>F53-G53</f>
        <v>284.26</v>
      </c>
      <c r="W53" s="2">
        <f>G53</f>
        <v>1421.3</v>
      </c>
    </row>
    <row r="54" spans="1:23" x14ac:dyDescent="0.35">
      <c r="A54" s="62">
        <v>44144</v>
      </c>
      <c r="B54" s="62"/>
      <c r="C54" s="62"/>
      <c r="D54" s="59" t="s">
        <v>26</v>
      </c>
      <c r="E54" s="59" t="s">
        <v>195</v>
      </c>
      <c r="F54" s="60">
        <v>14.98</v>
      </c>
      <c r="G54" s="61"/>
      <c r="H54" s="61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>
        <f>F54</f>
        <v>14.98</v>
      </c>
    </row>
    <row r="55" spans="1:23" x14ac:dyDescent="0.35">
      <c r="A55" s="13">
        <v>44144</v>
      </c>
      <c r="B55" s="13"/>
      <c r="C55" s="13"/>
      <c r="D55" s="22" t="s">
        <v>107</v>
      </c>
      <c r="E55" s="22" t="s">
        <v>145</v>
      </c>
      <c r="F55" s="2">
        <v>25</v>
      </c>
      <c r="G55" s="23"/>
      <c r="H55" s="23"/>
      <c r="J55" s="2">
        <f>F55</f>
        <v>25</v>
      </c>
    </row>
    <row r="56" spans="1:23" x14ac:dyDescent="0.35">
      <c r="A56" s="13">
        <v>44144</v>
      </c>
      <c r="B56" s="13"/>
      <c r="C56" s="13"/>
      <c r="D56" s="22" t="s">
        <v>0</v>
      </c>
      <c r="E56" s="22" t="s">
        <v>60</v>
      </c>
      <c r="F56" s="2">
        <v>39.200000000000003</v>
      </c>
      <c r="G56" s="23"/>
      <c r="H56" s="23"/>
      <c r="I56" s="2">
        <f>F56</f>
        <v>39.200000000000003</v>
      </c>
    </row>
    <row r="57" spans="1:23" x14ac:dyDescent="0.35">
      <c r="A57" s="13">
        <v>44144</v>
      </c>
      <c r="B57" s="13"/>
      <c r="C57" s="13">
        <v>44128</v>
      </c>
      <c r="D57" s="22" t="s">
        <v>222</v>
      </c>
      <c r="E57" s="22" t="s">
        <v>133</v>
      </c>
      <c r="F57" s="2">
        <v>14.95</v>
      </c>
      <c r="G57" s="23">
        <v>12.46</v>
      </c>
      <c r="H57" s="23">
        <f>F57-G57</f>
        <v>2.4899999999999984</v>
      </c>
      <c r="V57" s="2">
        <f>G57</f>
        <v>12.46</v>
      </c>
    </row>
    <row r="58" spans="1:23" x14ac:dyDescent="0.35">
      <c r="A58" s="13">
        <v>44144</v>
      </c>
      <c r="B58" s="13"/>
      <c r="C58" s="13">
        <v>44132</v>
      </c>
      <c r="D58" s="22" t="s">
        <v>222</v>
      </c>
      <c r="E58" s="22" t="s">
        <v>133</v>
      </c>
      <c r="F58" s="2">
        <v>41.97</v>
      </c>
      <c r="G58" s="23">
        <v>34.979999999999997</v>
      </c>
      <c r="H58" s="23">
        <f t="shared" ref="H58:H59" si="2">F58-G58</f>
        <v>6.990000000000002</v>
      </c>
      <c r="V58" s="2">
        <f t="shared" ref="V58:V59" si="3">G58</f>
        <v>34.979999999999997</v>
      </c>
    </row>
    <row r="59" spans="1:23" x14ac:dyDescent="0.35">
      <c r="A59" s="13">
        <v>44144</v>
      </c>
      <c r="B59" s="13"/>
      <c r="C59" s="13">
        <v>44132</v>
      </c>
      <c r="D59" s="22" t="s">
        <v>222</v>
      </c>
      <c r="E59" s="22" t="s">
        <v>133</v>
      </c>
      <c r="F59" s="2">
        <v>15</v>
      </c>
      <c r="G59" s="23">
        <v>12.5</v>
      </c>
      <c r="H59" s="23">
        <f t="shared" si="2"/>
        <v>2.5</v>
      </c>
      <c r="V59" s="2">
        <f t="shared" si="3"/>
        <v>12.5</v>
      </c>
    </row>
    <row r="60" spans="1:23" x14ac:dyDescent="0.35">
      <c r="A60" s="63">
        <v>44144</v>
      </c>
      <c r="B60" s="63"/>
      <c r="C60" s="63"/>
      <c r="D60" s="59" t="s">
        <v>82</v>
      </c>
      <c r="E60" s="59" t="s">
        <v>134</v>
      </c>
      <c r="F60" s="30">
        <v>145</v>
      </c>
      <c r="G60" s="61"/>
      <c r="H60" s="61"/>
      <c r="I60" s="30"/>
      <c r="J60" s="30"/>
      <c r="K60" s="30"/>
      <c r="L60" s="30"/>
      <c r="M60" s="30"/>
      <c r="N60" s="30">
        <f>F60</f>
        <v>145</v>
      </c>
    </row>
    <row r="61" spans="1:23" x14ac:dyDescent="0.35">
      <c r="A61" s="13">
        <v>44144</v>
      </c>
      <c r="B61" s="13"/>
      <c r="C61" s="13"/>
      <c r="D61" s="22" t="s">
        <v>107</v>
      </c>
      <c r="E61" s="22" t="s">
        <v>144</v>
      </c>
      <c r="F61" s="2">
        <v>156.28</v>
      </c>
      <c r="G61" s="23"/>
      <c r="H61" s="23"/>
      <c r="I61" s="2">
        <f>F61</f>
        <v>156.28</v>
      </c>
    </row>
    <row r="62" spans="1:23" x14ac:dyDescent="0.35">
      <c r="A62" s="13">
        <v>44144</v>
      </c>
      <c r="B62" s="13"/>
      <c r="C62" s="13"/>
      <c r="D62" s="22" t="s">
        <v>83</v>
      </c>
      <c r="E62" s="22" t="s">
        <v>143</v>
      </c>
      <c r="F62" s="2">
        <v>488.96</v>
      </c>
      <c r="G62" s="23">
        <v>407.46</v>
      </c>
      <c r="H62" s="23">
        <f>F62-G62</f>
        <v>81.5</v>
      </c>
      <c r="P62" s="2">
        <f>G62</f>
        <v>407.46</v>
      </c>
    </row>
    <row r="63" spans="1:23" x14ac:dyDescent="0.35">
      <c r="A63" s="13">
        <v>44148</v>
      </c>
      <c r="B63" s="13"/>
      <c r="C63" s="13">
        <v>44101</v>
      </c>
      <c r="D63" s="22" t="s">
        <v>135</v>
      </c>
      <c r="E63" s="22" t="s">
        <v>9</v>
      </c>
      <c r="F63" s="2">
        <v>6221.4</v>
      </c>
      <c r="G63" s="23">
        <v>5184.5</v>
      </c>
      <c r="H63" s="23">
        <f>F63-G63</f>
        <v>1036.8999999999996</v>
      </c>
      <c r="W63" s="2">
        <f>G63</f>
        <v>5184.5</v>
      </c>
    </row>
    <row r="64" spans="1:23" x14ac:dyDescent="0.35">
      <c r="A64" s="13">
        <v>44159</v>
      </c>
      <c r="B64" s="13"/>
      <c r="C64" s="13">
        <v>44155</v>
      </c>
      <c r="D64" s="22" t="s">
        <v>135</v>
      </c>
      <c r="E64" s="22" t="s">
        <v>9</v>
      </c>
      <c r="F64" s="2">
        <v>1422</v>
      </c>
      <c r="G64" s="23">
        <v>1185</v>
      </c>
      <c r="H64" s="23">
        <f>F64-G64</f>
        <v>237</v>
      </c>
      <c r="W64" s="2">
        <f>G64</f>
        <v>1185</v>
      </c>
    </row>
    <row r="65" spans="1:25" x14ac:dyDescent="0.35">
      <c r="A65" s="13">
        <v>44166</v>
      </c>
      <c r="B65" s="13"/>
      <c r="C65" s="13"/>
      <c r="D65" s="22" t="s">
        <v>196</v>
      </c>
      <c r="E65" s="22" t="s">
        <v>106</v>
      </c>
      <c r="F65" s="2">
        <v>35</v>
      </c>
      <c r="G65" s="23"/>
      <c r="H65" s="23"/>
      <c r="L65" s="2">
        <f>F65</f>
        <v>35</v>
      </c>
    </row>
    <row r="66" spans="1:25" x14ac:dyDescent="0.35">
      <c r="A66" s="13">
        <v>44172</v>
      </c>
      <c r="B66" s="13"/>
      <c r="C66" s="13"/>
      <c r="D66" s="22" t="s">
        <v>107</v>
      </c>
      <c r="E66" s="22" t="s">
        <v>150</v>
      </c>
      <c r="F66" s="2">
        <v>25</v>
      </c>
      <c r="G66" s="23"/>
      <c r="H66" s="23"/>
      <c r="J66" s="2">
        <f>F66</f>
        <v>25</v>
      </c>
    </row>
    <row r="67" spans="1:25" x14ac:dyDescent="0.35">
      <c r="A67" s="13">
        <v>44172</v>
      </c>
      <c r="B67" s="13"/>
      <c r="C67" s="13"/>
      <c r="D67" s="22" t="s">
        <v>0</v>
      </c>
      <c r="E67" s="22" t="s">
        <v>105</v>
      </c>
      <c r="F67" s="2">
        <v>39</v>
      </c>
      <c r="G67" s="23"/>
      <c r="H67" s="23"/>
      <c r="I67" s="2">
        <f>F67</f>
        <v>39</v>
      </c>
    </row>
    <row r="68" spans="1:25" x14ac:dyDescent="0.35">
      <c r="A68" s="13">
        <v>44172</v>
      </c>
      <c r="B68" s="13"/>
      <c r="C68" s="13">
        <v>44159</v>
      </c>
      <c r="D68" s="22" t="s">
        <v>83</v>
      </c>
      <c r="E68" s="22" t="s">
        <v>149</v>
      </c>
      <c r="F68" s="2">
        <v>136.79</v>
      </c>
      <c r="G68" s="23">
        <v>113.99</v>
      </c>
      <c r="H68" s="23">
        <f>F68-G68</f>
        <v>22.799999999999997</v>
      </c>
      <c r="P68" s="2">
        <f>G68</f>
        <v>113.99</v>
      </c>
    </row>
    <row r="69" spans="1:25" s="9" customFormat="1" x14ac:dyDescent="0.35">
      <c r="A69" s="13">
        <v>44172</v>
      </c>
      <c r="B69" s="63"/>
      <c r="C69" s="63"/>
      <c r="D69" s="59" t="s">
        <v>199</v>
      </c>
      <c r="E69" s="59"/>
      <c r="F69" s="30">
        <v>145</v>
      </c>
      <c r="G69" s="61"/>
      <c r="H69" s="61"/>
      <c r="I69" s="30"/>
      <c r="J69" s="30"/>
      <c r="K69" s="30"/>
      <c r="L69" s="30"/>
      <c r="M69" s="30"/>
      <c r="N69" s="30">
        <f>F69</f>
        <v>145</v>
      </c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 spans="1:25" x14ac:dyDescent="0.35">
      <c r="A70" s="13">
        <v>44172</v>
      </c>
      <c r="B70" s="13"/>
      <c r="C70" s="13"/>
      <c r="D70" s="22" t="s">
        <v>107</v>
      </c>
      <c r="E70" s="22" t="s">
        <v>151</v>
      </c>
      <c r="F70" s="2">
        <v>156.47999999999999</v>
      </c>
      <c r="G70" s="23"/>
      <c r="H70" s="23"/>
      <c r="I70" s="2">
        <f>F70</f>
        <v>156.47999999999999</v>
      </c>
    </row>
    <row r="71" spans="1:25" x14ac:dyDescent="0.35">
      <c r="A71" s="13">
        <v>44172</v>
      </c>
      <c r="B71" s="13"/>
      <c r="C71" s="13">
        <v>44158</v>
      </c>
      <c r="D71" s="22" t="s">
        <v>140</v>
      </c>
      <c r="E71" s="22" t="s">
        <v>141</v>
      </c>
      <c r="F71" s="2">
        <v>360</v>
      </c>
      <c r="G71" s="23">
        <v>300</v>
      </c>
      <c r="H71" s="23">
        <f>F71-G71</f>
        <v>60</v>
      </c>
      <c r="M71" s="2">
        <f>G71</f>
        <v>300</v>
      </c>
    </row>
    <row r="72" spans="1:25" x14ac:dyDescent="0.35">
      <c r="A72" s="13">
        <v>44176</v>
      </c>
      <c r="B72" s="13"/>
      <c r="C72" s="13">
        <v>44175</v>
      </c>
      <c r="D72" s="22" t="s">
        <v>135</v>
      </c>
      <c r="E72" s="22"/>
      <c r="F72" s="2">
        <v>624</v>
      </c>
      <c r="G72" s="23">
        <v>520</v>
      </c>
      <c r="H72" s="23">
        <f>F72-G72</f>
        <v>104</v>
      </c>
      <c r="W72" s="2">
        <f>G72</f>
        <v>520</v>
      </c>
    </row>
    <row r="73" spans="1:25" x14ac:dyDescent="0.35">
      <c r="A73" s="13">
        <v>44188</v>
      </c>
      <c r="B73" s="64" t="s">
        <v>198</v>
      </c>
      <c r="C73" s="13"/>
      <c r="D73" s="22" t="s">
        <v>61</v>
      </c>
      <c r="E73" s="22" t="s">
        <v>62</v>
      </c>
      <c r="F73" s="2">
        <v>50</v>
      </c>
      <c r="G73" s="23"/>
      <c r="H73" s="23"/>
      <c r="O73" s="2">
        <f>F73</f>
        <v>50</v>
      </c>
    </row>
    <row r="74" spans="1:25" x14ac:dyDescent="0.35">
      <c r="A74" s="13">
        <v>44257</v>
      </c>
      <c r="B74" s="64"/>
      <c r="C74" s="13"/>
      <c r="D74" s="22" t="s">
        <v>107</v>
      </c>
      <c r="E74" s="22" t="s">
        <v>201</v>
      </c>
      <c r="F74" s="2">
        <v>25</v>
      </c>
      <c r="G74" s="23"/>
      <c r="H74" s="23"/>
      <c r="J74" s="2">
        <f>F74</f>
        <v>25</v>
      </c>
    </row>
    <row r="75" spans="1:25" x14ac:dyDescent="0.35">
      <c r="A75" s="13">
        <v>44257</v>
      </c>
      <c r="B75" s="64"/>
      <c r="C75" s="13"/>
      <c r="D75" s="22" t="s">
        <v>107</v>
      </c>
      <c r="E75" s="22" t="s">
        <v>202</v>
      </c>
      <c r="F75" s="2">
        <v>25</v>
      </c>
      <c r="G75" s="23"/>
      <c r="H75" s="23"/>
      <c r="J75" s="2">
        <f>F75</f>
        <v>25</v>
      </c>
    </row>
    <row r="76" spans="1:25" x14ac:dyDescent="0.35">
      <c r="A76" s="13">
        <v>44257</v>
      </c>
      <c r="B76" s="64"/>
      <c r="C76" s="13"/>
      <c r="D76" s="22" t="s">
        <v>0</v>
      </c>
      <c r="E76" s="22" t="s">
        <v>63</v>
      </c>
      <c r="F76" s="2">
        <v>39</v>
      </c>
      <c r="G76" s="23"/>
      <c r="H76" s="23"/>
      <c r="I76" s="2">
        <f>F76</f>
        <v>39</v>
      </c>
    </row>
    <row r="77" spans="1:25" x14ac:dyDescent="0.35">
      <c r="A77" s="13">
        <v>44257</v>
      </c>
      <c r="B77" s="64"/>
      <c r="C77" s="13"/>
      <c r="D77" s="22" t="s">
        <v>0</v>
      </c>
      <c r="E77" s="22" t="s">
        <v>203</v>
      </c>
      <c r="F77" s="2">
        <v>39</v>
      </c>
      <c r="G77" s="23"/>
      <c r="H77" s="23"/>
      <c r="I77" s="2">
        <f>F77</f>
        <v>39</v>
      </c>
    </row>
    <row r="78" spans="1:25" x14ac:dyDescent="0.35">
      <c r="A78" s="13">
        <v>44257</v>
      </c>
      <c r="B78" s="64"/>
      <c r="C78" s="13">
        <v>44174</v>
      </c>
      <c r="D78" s="22" t="s">
        <v>221</v>
      </c>
      <c r="E78" s="22" t="s">
        <v>204</v>
      </c>
      <c r="F78" s="2">
        <v>30</v>
      </c>
      <c r="G78" s="23">
        <v>25</v>
      </c>
      <c r="H78" s="23">
        <f>F78-G78</f>
        <v>5</v>
      </c>
      <c r="V78" s="2">
        <f>G78</f>
        <v>25</v>
      </c>
    </row>
    <row r="79" spans="1:25" x14ac:dyDescent="0.35">
      <c r="A79" s="13">
        <v>43892</v>
      </c>
      <c r="B79" s="64"/>
      <c r="C79" s="13">
        <v>44181</v>
      </c>
      <c r="D79" s="22" t="s">
        <v>221</v>
      </c>
      <c r="E79" s="22" t="s">
        <v>219</v>
      </c>
      <c r="F79" s="2">
        <v>10.99</v>
      </c>
      <c r="G79" s="23">
        <v>9.16</v>
      </c>
      <c r="H79" s="23">
        <f>F79-G79</f>
        <v>1.83</v>
      </c>
      <c r="N79" s="2">
        <f>G79</f>
        <v>9.16</v>
      </c>
    </row>
    <row r="80" spans="1:25" x14ac:dyDescent="0.35">
      <c r="A80" s="13">
        <v>43892</v>
      </c>
      <c r="B80" s="64"/>
      <c r="C80" s="13">
        <v>44181</v>
      </c>
      <c r="D80" s="22" t="s">
        <v>221</v>
      </c>
      <c r="E80" s="22" t="s">
        <v>220</v>
      </c>
      <c r="F80" s="2">
        <v>10.34</v>
      </c>
      <c r="G80" s="23">
        <v>8.6199999999999992</v>
      </c>
      <c r="H80" s="23">
        <f>F80-G80</f>
        <v>1.7200000000000006</v>
      </c>
      <c r="N80" s="2">
        <f>G80</f>
        <v>8.6199999999999992</v>
      </c>
    </row>
    <row r="81" spans="1:26" x14ac:dyDescent="0.35">
      <c r="A81" s="13">
        <v>44257</v>
      </c>
      <c r="B81" s="64"/>
      <c r="C81" s="13"/>
      <c r="D81" s="22" t="s">
        <v>107</v>
      </c>
      <c r="E81" s="22" t="s">
        <v>205</v>
      </c>
      <c r="F81" s="2">
        <v>156.47999999999999</v>
      </c>
      <c r="G81" s="23"/>
      <c r="H81" s="23"/>
      <c r="I81" s="2">
        <f>F81</f>
        <v>156.47999999999999</v>
      </c>
    </row>
    <row r="82" spans="1:26" x14ac:dyDescent="0.35">
      <c r="A82" s="13">
        <v>44257</v>
      </c>
      <c r="B82" s="13"/>
      <c r="C82" s="13"/>
      <c r="D82" s="22" t="s">
        <v>107</v>
      </c>
      <c r="E82" s="22" t="s">
        <v>206</v>
      </c>
      <c r="F82" s="2">
        <v>156.47999999999999</v>
      </c>
      <c r="G82" s="23"/>
      <c r="H82" s="23"/>
      <c r="I82" s="2">
        <f>F82</f>
        <v>156.47999999999999</v>
      </c>
    </row>
    <row r="83" spans="1:26" x14ac:dyDescent="0.35">
      <c r="A83" s="13">
        <v>44259</v>
      </c>
      <c r="B83" s="64" t="s">
        <v>200</v>
      </c>
      <c r="C83" s="13"/>
      <c r="D83" s="22" t="s">
        <v>136</v>
      </c>
      <c r="E83" s="22" t="s">
        <v>142</v>
      </c>
      <c r="F83" s="2">
        <v>25</v>
      </c>
      <c r="G83" s="23"/>
      <c r="H83" s="23"/>
      <c r="R83" s="2">
        <f>F83</f>
        <v>25</v>
      </c>
    </row>
    <row r="84" spans="1:26" x14ac:dyDescent="0.35">
      <c r="A84" s="13">
        <v>44231</v>
      </c>
      <c r="B84" s="64"/>
      <c r="C84" s="13"/>
      <c r="D84" s="22" t="s">
        <v>107</v>
      </c>
      <c r="E84" s="22" t="s">
        <v>207</v>
      </c>
      <c r="F84" s="2">
        <v>25</v>
      </c>
      <c r="G84" s="23"/>
      <c r="H84" s="23"/>
      <c r="J84" s="2">
        <f>F84</f>
        <v>25</v>
      </c>
    </row>
    <row r="85" spans="1:26" x14ac:dyDescent="0.35">
      <c r="A85" s="13">
        <v>44231</v>
      </c>
      <c r="B85" s="13"/>
      <c r="D85" s="22" t="s">
        <v>0</v>
      </c>
      <c r="E85" s="22" t="s">
        <v>65</v>
      </c>
      <c r="F85" s="2">
        <v>39.200000000000003</v>
      </c>
      <c r="I85" s="2">
        <f>F85</f>
        <v>39.200000000000003</v>
      </c>
    </row>
    <row r="86" spans="1:26" x14ac:dyDescent="0.35">
      <c r="A86" s="13">
        <v>44231</v>
      </c>
      <c r="B86" s="13"/>
      <c r="C86" s="13">
        <v>44237</v>
      </c>
      <c r="D86" s="22" t="s">
        <v>83</v>
      </c>
      <c r="E86" s="22" t="s">
        <v>208</v>
      </c>
      <c r="F86" s="2">
        <v>112.5</v>
      </c>
      <c r="G86" s="23">
        <v>93.75</v>
      </c>
      <c r="H86" s="23">
        <f>F86-G86</f>
        <v>18.75</v>
      </c>
      <c r="T86" s="2">
        <f>G86</f>
        <v>93.75</v>
      </c>
    </row>
    <row r="87" spans="1:26" x14ac:dyDescent="0.35">
      <c r="A87" s="13">
        <v>44231</v>
      </c>
      <c r="C87" s="1">
        <v>44256</v>
      </c>
      <c r="D87" s="22" t="s">
        <v>67</v>
      </c>
      <c r="E87" s="22" t="s">
        <v>106</v>
      </c>
      <c r="F87" s="2">
        <v>146.16</v>
      </c>
      <c r="G87" s="5">
        <v>121.8</v>
      </c>
      <c r="H87" s="5">
        <f>F87-G87</f>
        <v>24.36</v>
      </c>
      <c r="L87" s="2">
        <f>G87</f>
        <v>121.8</v>
      </c>
    </row>
    <row r="88" spans="1:26" x14ac:dyDescent="0.35">
      <c r="A88" s="13">
        <v>44231</v>
      </c>
      <c r="B88" s="13"/>
      <c r="C88" s="13"/>
      <c r="D88" s="22" t="s">
        <v>107</v>
      </c>
      <c r="E88" s="22" t="s">
        <v>209</v>
      </c>
      <c r="F88" s="2">
        <v>156.28</v>
      </c>
      <c r="I88" s="2">
        <f>F88</f>
        <v>156.28</v>
      </c>
    </row>
    <row r="89" spans="1:26" x14ac:dyDescent="0.35">
      <c r="A89" s="13"/>
      <c r="B89" s="13"/>
      <c r="C89" s="13"/>
      <c r="F89" s="2">
        <f>SUM(F2:F88)</f>
        <v>41206.51</v>
      </c>
      <c r="G89" s="2">
        <f t="shared" ref="G89:Y89" si="4">SUM(G2:G88)</f>
        <v>24332.43</v>
      </c>
      <c r="H89" s="2">
        <f t="shared" si="4"/>
        <v>4863.5299999999988</v>
      </c>
      <c r="I89" s="2">
        <f t="shared" si="4"/>
        <v>2911.32</v>
      </c>
      <c r="J89" s="2">
        <f t="shared" si="4"/>
        <v>375</v>
      </c>
      <c r="K89" s="2">
        <f t="shared" si="4"/>
        <v>545.34</v>
      </c>
      <c r="L89" s="2">
        <f t="shared" si="4"/>
        <v>328.82</v>
      </c>
      <c r="M89" s="2">
        <f t="shared" si="4"/>
        <v>360</v>
      </c>
      <c r="N89" s="2">
        <f t="shared" si="4"/>
        <v>307.78000000000003</v>
      </c>
      <c r="O89" s="2">
        <f t="shared" si="4"/>
        <v>50</v>
      </c>
      <c r="P89" s="2">
        <f t="shared" si="4"/>
        <v>2396.2599999999998</v>
      </c>
      <c r="Q89" s="2">
        <f t="shared" si="4"/>
        <v>2500</v>
      </c>
      <c r="R89" s="2">
        <f t="shared" si="4"/>
        <v>38.909999999999997</v>
      </c>
      <c r="S89" s="2">
        <f t="shared" si="4"/>
        <v>400.4</v>
      </c>
      <c r="T89" s="2">
        <f t="shared" si="4"/>
        <v>93.75</v>
      </c>
      <c r="U89" s="2">
        <f t="shared" si="4"/>
        <v>137</v>
      </c>
      <c r="V89" s="2">
        <f t="shared" si="4"/>
        <v>149.94</v>
      </c>
      <c r="W89" s="2">
        <f t="shared" si="4"/>
        <v>25748.46</v>
      </c>
      <c r="X89" s="2">
        <f t="shared" si="4"/>
        <v>0</v>
      </c>
      <c r="Y89" s="2">
        <f t="shared" si="4"/>
        <v>0</v>
      </c>
      <c r="Z89" s="2">
        <f>SUM(H89:Y89)</f>
        <v>41206.509999999995</v>
      </c>
    </row>
    <row r="90" spans="1:26" x14ac:dyDescent="0.35">
      <c r="A90" s="13" t="s">
        <v>70</v>
      </c>
      <c r="B90" s="13"/>
      <c r="C90" s="13"/>
      <c r="F90" s="8">
        <f>I89</f>
        <v>2911.32</v>
      </c>
      <c r="G90" s="2"/>
      <c r="H90" s="2"/>
    </row>
    <row r="91" spans="1:26" s="7" customFormat="1" x14ac:dyDescent="0.35">
      <c r="A91" s="13"/>
      <c r="B91" s="13"/>
      <c r="C91" s="13"/>
      <c r="D91"/>
      <c r="E91"/>
      <c r="F91" s="2">
        <f>F89-F90</f>
        <v>38295.19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6" x14ac:dyDescent="0.35">
      <c r="A92" s="13"/>
      <c r="B92" s="13"/>
      <c r="C92" s="13"/>
      <c r="Z92" s="2"/>
    </row>
    <row r="93" spans="1:26" x14ac:dyDescent="0.35">
      <c r="A93" s="13"/>
      <c r="B93" s="13"/>
      <c r="C93" s="13"/>
      <c r="Z93" s="2"/>
    </row>
    <row r="94" spans="1:26" x14ac:dyDescent="0.35">
      <c r="Z94" s="2"/>
    </row>
    <row r="95" spans="1:26" x14ac:dyDescent="0.35">
      <c r="A95" s="13"/>
      <c r="B95" s="13"/>
      <c r="C95" s="13"/>
    </row>
    <row r="96" spans="1:26" x14ac:dyDescent="0.3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 spans="1:25" x14ac:dyDescent="0.3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9" spans="1:25" s="7" customFormat="1" x14ac:dyDescent="0.35">
      <c r="A99"/>
      <c r="B99"/>
      <c r="C99"/>
      <c r="D99"/>
      <c r="E99"/>
      <c r="F99" s="2"/>
      <c r="G99" s="5"/>
      <c r="H99" s="5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s="7" customFormat="1" x14ac:dyDescent="0.35">
      <c r="A100"/>
      <c r="B100"/>
      <c r="C100"/>
      <c r="D100"/>
      <c r="E100"/>
      <c r="F100" s="2"/>
      <c r="G100" s="5"/>
      <c r="H100" s="5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x14ac:dyDescent="0.35">
      <c r="A101" s="13"/>
      <c r="B101" s="13"/>
      <c r="C101" s="13"/>
    </row>
    <row r="102" spans="1:25" x14ac:dyDescent="0.35">
      <c r="A102" s="13"/>
      <c r="B102" s="13"/>
      <c r="C102" s="13"/>
    </row>
    <row r="103" spans="1:25" x14ac:dyDescent="0.35">
      <c r="A103" s="13"/>
      <c r="B103" s="13"/>
      <c r="C103" s="13"/>
    </row>
    <row r="104" spans="1:25" x14ac:dyDescent="0.35">
      <c r="A104" s="13"/>
      <c r="B104" s="13"/>
      <c r="C104" s="13"/>
    </row>
    <row r="105" spans="1:25" x14ac:dyDescent="0.35">
      <c r="A105" s="13"/>
      <c r="B105" s="13"/>
      <c r="C105" s="13"/>
    </row>
    <row r="106" spans="1:25" x14ac:dyDescent="0.35">
      <c r="A106" s="13"/>
      <c r="B106" s="13"/>
      <c r="C106" s="13"/>
    </row>
    <row r="107" spans="1:25" x14ac:dyDescent="0.35">
      <c r="A107" s="13"/>
      <c r="B107" s="13"/>
      <c r="C107" s="13"/>
    </row>
    <row r="108" spans="1:25" x14ac:dyDescent="0.35">
      <c r="A108" s="13"/>
      <c r="B108" s="13"/>
      <c r="C108" s="13"/>
    </row>
    <row r="109" spans="1:25" x14ac:dyDescent="0.35">
      <c r="A109" s="13"/>
      <c r="B109" s="13"/>
      <c r="C109" s="13"/>
    </row>
    <row r="110" spans="1:25" x14ac:dyDescent="0.35">
      <c r="A110" s="13"/>
      <c r="B110" s="13"/>
      <c r="C110" s="13"/>
    </row>
    <row r="111" spans="1:25" x14ac:dyDescent="0.35">
      <c r="A111" s="13"/>
      <c r="B111" s="13"/>
      <c r="C111" s="13"/>
    </row>
    <row r="112" spans="1:25" x14ac:dyDescent="0.35">
      <c r="A112" s="13"/>
      <c r="B112" s="13"/>
      <c r="C112" s="13"/>
    </row>
  </sheetData>
  <pageMargins left="0.25" right="0.25" top="0.75" bottom="0.75" header="0.3" footer="0.3"/>
  <pageSetup paperSize="9" scale="65" fitToHeight="0" orientation="landscape" r:id="rId1"/>
  <headerFooter>
    <oddHeader>&amp;C&amp;"-,Bold"&amp;14Barford St John and St Michael
Payments for the Year Ended 31st March 2021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54"/>
  <sheetViews>
    <sheetView topLeftCell="A27" zoomScaleNormal="100" workbookViewId="0">
      <selection activeCellId="1" sqref="A36:G36 A1:H35"/>
    </sheetView>
  </sheetViews>
  <sheetFormatPr defaultRowHeight="14.5" x14ac:dyDescent="0.35"/>
  <cols>
    <col min="1" max="1" width="26.1796875" customWidth="1"/>
    <col min="2" max="2" width="8.81640625" bestFit="1" customWidth="1"/>
    <col min="3" max="3" width="8.90625" bestFit="1" customWidth="1"/>
    <col min="4" max="4" width="1.54296875" customWidth="1"/>
    <col min="5" max="6" width="9.1796875" bestFit="1" customWidth="1"/>
    <col min="7" max="7" width="7.26953125" bestFit="1" customWidth="1"/>
    <col min="8" max="8" width="7.7265625" bestFit="1" customWidth="1"/>
    <col min="9" max="9" width="2.7265625" customWidth="1"/>
  </cols>
  <sheetData>
    <row r="1" spans="1:8" x14ac:dyDescent="0.35">
      <c r="B1" s="90" t="s">
        <v>76</v>
      </c>
      <c r="C1" s="90"/>
      <c r="E1" s="90" t="s">
        <v>216</v>
      </c>
      <c r="F1" s="90"/>
      <c r="G1" s="11" t="s">
        <v>32</v>
      </c>
      <c r="H1" s="11" t="s">
        <v>77</v>
      </c>
    </row>
    <row r="2" spans="1:8" x14ac:dyDescent="0.35">
      <c r="A2" s="9" t="s">
        <v>28</v>
      </c>
      <c r="D2" s="9"/>
    </row>
    <row r="3" spans="1:8" x14ac:dyDescent="0.35">
      <c r="A3" t="s">
        <v>13</v>
      </c>
      <c r="B3" s="2"/>
      <c r="C3" s="2">
        <v>9000</v>
      </c>
      <c r="E3" s="2"/>
      <c r="F3" s="26">
        <f>Income!E24</f>
        <v>9750</v>
      </c>
      <c r="G3" s="10">
        <f>F3-C3</f>
        <v>750</v>
      </c>
      <c r="H3" s="12">
        <f>G3/C3</f>
        <v>8.3333333333333329E-2</v>
      </c>
    </row>
    <row r="4" spans="1:8" x14ac:dyDescent="0.35">
      <c r="A4" t="s">
        <v>14</v>
      </c>
      <c r="B4" s="2">
        <v>709</v>
      </c>
      <c r="C4" s="2"/>
      <c r="E4" s="2">
        <f>Income!F24</f>
        <v>709</v>
      </c>
      <c r="F4" s="2"/>
      <c r="G4" s="10">
        <f t="shared" ref="G4:G12" si="0">E4-B4</f>
        <v>0</v>
      </c>
      <c r="H4" s="12">
        <f>G4/B4</f>
        <v>0</v>
      </c>
    </row>
    <row r="5" spans="1:8" x14ac:dyDescent="0.35">
      <c r="A5" t="s">
        <v>15</v>
      </c>
      <c r="B5" s="2">
        <v>28.32</v>
      </c>
      <c r="C5" s="2"/>
      <c r="E5" s="2">
        <f>Income!G24</f>
        <v>14.16</v>
      </c>
      <c r="F5" s="2"/>
      <c r="G5" s="10">
        <f t="shared" si="0"/>
        <v>-14.16</v>
      </c>
      <c r="H5" s="12">
        <f>G5/B5</f>
        <v>-0.5</v>
      </c>
    </row>
    <row r="6" spans="1:8" x14ac:dyDescent="0.35">
      <c r="A6" t="s">
        <v>7</v>
      </c>
      <c r="B6" s="2">
        <v>27805.72</v>
      </c>
      <c r="C6" s="2"/>
      <c r="E6" s="2">
        <f>Income!H24</f>
        <v>137</v>
      </c>
      <c r="F6" s="2"/>
      <c r="G6" s="10">
        <f t="shared" si="0"/>
        <v>-27668.720000000001</v>
      </c>
      <c r="H6" s="12">
        <v>0</v>
      </c>
    </row>
    <row r="7" spans="1:8" x14ac:dyDescent="0.35">
      <c r="A7" t="s">
        <v>54</v>
      </c>
      <c r="B7" s="2">
        <v>17.489999999999998</v>
      </c>
      <c r="C7" s="2"/>
      <c r="E7" s="2">
        <f>Income!I24</f>
        <v>17.489999999999998</v>
      </c>
      <c r="F7" s="2"/>
      <c r="G7" s="10">
        <f t="shared" si="0"/>
        <v>0</v>
      </c>
      <c r="H7" s="12">
        <f>G7/B7</f>
        <v>0</v>
      </c>
    </row>
    <row r="8" spans="1:8" x14ac:dyDescent="0.35">
      <c r="A8" t="s">
        <v>17</v>
      </c>
      <c r="B8" s="2">
        <v>11.51</v>
      </c>
      <c r="C8" s="2"/>
      <c r="E8" s="2">
        <f>Income!J24</f>
        <v>2.79</v>
      </c>
      <c r="F8" s="2"/>
      <c r="G8" s="10">
        <f t="shared" si="0"/>
        <v>-8.7199999999999989</v>
      </c>
      <c r="H8" s="12">
        <f>G8/B8</f>
        <v>-0.75760208514335348</v>
      </c>
    </row>
    <row r="9" spans="1:8" x14ac:dyDescent="0.35">
      <c r="A9" t="s">
        <v>139</v>
      </c>
      <c r="B9" s="2">
        <v>310</v>
      </c>
      <c r="C9" s="2"/>
      <c r="E9" s="2">
        <f>Income!K24</f>
        <v>302.5</v>
      </c>
      <c r="F9" s="2"/>
      <c r="G9" s="10">
        <f t="shared" si="0"/>
        <v>-7.5</v>
      </c>
      <c r="H9" s="12">
        <f>G9/B9</f>
        <v>-2.4193548387096774E-2</v>
      </c>
    </row>
    <row r="10" spans="1:8" x14ac:dyDescent="0.35">
      <c r="A10" t="s">
        <v>9</v>
      </c>
      <c r="B10" s="2">
        <v>3625</v>
      </c>
      <c r="C10" s="2"/>
      <c r="E10" s="2">
        <f>Income!L24</f>
        <v>27300.47</v>
      </c>
      <c r="F10" s="2"/>
      <c r="G10" s="10">
        <f t="shared" si="0"/>
        <v>23675.47</v>
      </c>
      <c r="H10" s="12">
        <v>1</v>
      </c>
    </row>
    <row r="11" spans="1:8" x14ac:dyDescent="0.35">
      <c r="A11" t="s">
        <v>213</v>
      </c>
      <c r="B11" s="2">
        <v>0</v>
      </c>
      <c r="C11" s="2"/>
      <c r="E11" s="2">
        <f>Income!M24</f>
        <v>159.97999999999999</v>
      </c>
      <c r="F11" s="2"/>
      <c r="G11" s="10">
        <f t="shared" si="0"/>
        <v>159.97999999999999</v>
      </c>
      <c r="H11" s="12">
        <v>0</v>
      </c>
    </row>
    <row r="12" spans="1:8" x14ac:dyDescent="0.35">
      <c r="A12" t="s">
        <v>29</v>
      </c>
      <c r="B12" s="25">
        <v>9509.34</v>
      </c>
      <c r="C12" s="29"/>
      <c r="E12" s="25">
        <f>Income!N24</f>
        <v>4574.3999999999996</v>
      </c>
      <c r="F12" s="29"/>
      <c r="G12" s="17">
        <f t="shared" si="0"/>
        <v>-4934.9400000000005</v>
      </c>
      <c r="H12" s="24" t="s">
        <v>55</v>
      </c>
    </row>
    <row r="13" spans="1:8" x14ac:dyDescent="0.35">
      <c r="B13" s="2"/>
      <c r="C13" s="8">
        <f>SUM(B4:B12)</f>
        <v>42016.380000000005</v>
      </c>
      <c r="E13" s="2"/>
      <c r="F13" s="8">
        <f>SUM(E4:E12)</f>
        <v>33217.79</v>
      </c>
      <c r="G13" s="17">
        <f>F13-C13</f>
        <v>-8798.5900000000038</v>
      </c>
      <c r="H13" s="12">
        <f>G13/C13</f>
        <v>-0.20940856875342434</v>
      </c>
    </row>
    <row r="14" spans="1:8" x14ac:dyDescent="0.35">
      <c r="A14" s="9" t="s">
        <v>30</v>
      </c>
      <c r="B14" s="2"/>
      <c r="C14" s="30">
        <f>C13+C3</f>
        <v>51016.380000000005</v>
      </c>
      <c r="D14" s="9"/>
      <c r="E14" s="2"/>
      <c r="F14" s="30">
        <f>SUM(F3:F13)</f>
        <v>42967.79</v>
      </c>
      <c r="G14" s="17">
        <f>F14-C14</f>
        <v>-8048.5900000000038</v>
      </c>
      <c r="H14" s="12">
        <f>G14/C14</f>
        <v>-0.15776481984805671</v>
      </c>
    </row>
    <row r="15" spans="1:8" x14ac:dyDescent="0.35">
      <c r="B15" s="2"/>
      <c r="C15" s="2"/>
      <c r="E15" s="2"/>
      <c r="F15" s="2"/>
    </row>
    <row r="16" spans="1:8" x14ac:dyDescent="0.35">
      <c r="A16" s="9" t="s">
        <v>31</v>
      </c>
      <c r="B16" s="2"/>
      <c r="C16" s="2"/>
      <c r="D16" s="9"/>
      <c r="E16" s="2"/>
      <c r="F16" s="2"/>
    </row>
    <row r="17" spans="1:8" x14ac:dyDescent="0.35">
      <c r="A17" t="s">
        <v>33</v>
      </c>
      <c r="B17" s="2"/>
      <c r="C17" s="2">
        <v>1707.5</v>
      </c>
      <c r="E17" s="2"/>
      <c r="F17" s="2">
        <f>Expenditure!I89</f>
        <v>2911.32</v>
      </c>
      <c r="G17" s="10">
        <f>F17-C17</f>
        <v>1203.8200000000002</v>
      </c>
      <c r="H17" s="12">
        <f>G17/C17</f>
        <v>0.70501903367496355</v>
      </c>
    </row>
    <row r="18" spans="1:8" x14ac:dyDescent="0.35">
      <c r="A18" t="s">
        <v>3</v>
      </c>
      <c r="B18" s="2">
        <v>541</v>
      </c>
      <c r="C18" s="2"/>
      <c r="E18" s="2">
        <f>Expenditure!K89</f>
        <v>545.34</v>
      </c>
      <c r="F18" s="2"/>
      <c r="G18" s="10">
        <f t="shared" ref="G18:G23" si="1">E18-B18</f>
        <v>4.3400000000000318</v>
      </c>
      <c r="H18" s="12">
        <f>G18/B18</f>
        <v>8.0221811460259376E-3</v>
      </c>
    </row>
    <row r="19" spans="1:8" x14ac:dyDescent="0.35">
      <c r="A19" t="s">
        <v>192</v>
      </c>
      <c r="B19" s="2">
        <v>0</v>
      </c>
      <c r="C19" s="2"/>
      <c r="E19" s="2">
        <f>Expenditure!L89</f>
        <v>328.82</v>
      </c>
      <c r="F19" s="2"/>
      <c r="G19" s="10">
        <f t="shared" si="1"/>
        <v>328.82</v>
      </c>
      <c r="H19" s="12" t="e">
        <f>G19/B19</f>
        <v>#DIV/0!</v>
      </c>
    </row>
    <row r="20" spans="1:8" x14ac:dyDescent="0.35">
      <c r="A20" t="s">
        <v>193</v>
      </c>
      <c r="B20" s="2">
        <v>260</v>
      </c>
      <c r="C20" s="2"/>
      <c r="E20" s="2">
        <f>Expenditure!M89</f>
        <v>360</v>
      </c>
      <c r="F20" s="2"/>
      <c r="G20" s="10">
        <f t="shared" si="1"/>
        <v>100</v>
      </c>
      <c r="H20" s="12">
        <v>0</v>
      </c>
    </row>
    <row r="21" spans="1:8" x14ac:dyDescent="0.35">
      <c r="A21" t="s">
        <v>53</v>
      </c>
      <c r="B21" s="26">
        <v>225</v>
      </c>
      <c r="C21" s="26"/>
      <c r="E21" s="26">
        <f>Expenditure!J89</f>
        <v>375</v>
      </c>
      <c r="F21" s="26"/>
      <c r="G21" s="10">
        <f t="shared" si="1"/>
        <v>150</v>
      </c>
      <c r="H21" s="12">
        <f>G21/B21</f>
        <v>0.66666666666666663</v>
      </c>
    </row>
    <row r="22" spans="1:8" x14ac:dyDescent="0.35">
      <c r="A22" t="s">
        <v>80</v>
      </c>
      <c r="B22" s="2">
        <v>50</v>
      </c>
      <c r="C22" s="2"/>
      <c r="E22" s="2">
        <f>Expenditure!O89</f>
        <v>50</v>
      </c>
      <c r="F22" s="2"/>
      <c r="G22" s="10">
        <f t="shared" si="1"/>
        <v>0</v>
      </c>
      <c r="H22" s="12">
        <v>0</v>
      </c>
    </row>
    <row r="23" spans="1:8" x14ac:dyDescent="0.35">
      <c r="A23" t="s">
        <v>5</v>
      </c>
      <c r="B23" s="2">
        <v>3345.3</v>
      </c>
      <c r="C23" s="2"/>
      <c r="E23" s="2">
        <f>Expenditure!P89</f>
        <v>2396.2599999999998</v>
      </c>
      <c r="F23" s="2"/>
      <c r="G23" s="10">
        <f t="shared" si="1"/>
        <v>-949.04000000000042</v>
      </c>
      <c r="H23" s="12">
        <f>G23/B23</f>
        <v>-0.28369354019071547</v>
      </c>
    </row>
    <row r="24" spans="1:8" x14ac:dyDescent="0.35">
      <c r="A24" t="s">
        <v>190</v>
      </c>
      <c r="B24" s="2"/>
      <c r="C24" s="2"/>
      <c r="E24" s="2">
        <f>Expenditure!N89</f>
        <v>307.78000000000003</v>
      </c>
      <c r="F24" s="2"/>
      <c r="G24" s="10"/>
      <c r="H24" s="12"/>
    </row>
    <row r="25" spans="1:8" x14ac:dyDescent="0.35">
      <c r="A25" t="s">
        <v>6</v>
      </c>
      <c r="B25" s="2">
        <v>2500</v>
      </c>
      <c r="C25" s="2"/>
      <c r="E25" s="2">
        <f>Expenditure!Q89</f>
        <v>2500</v>
      </c>
      <c r="F25" s="2"/>
      <c r="G25" s="10">
        <f t="shared" ref="G25:G34" si="2">E25-B25</f>
        <v>0</v>
      </c>
      <c r="H25" s="12">
        <f t="shared" ref="H25:H31" si="3">G25/B25</f>
        <v>0</v>
      </c>
    </row>
    <row r="26" spans="1:8" x14ac:dyDescent="0.35">
      <c r="A26" t="s">
        <v>22</v>
      </c>
      <c r="B26" s="2">
        <v>276.68</v>
      </c>
      <c r="C26" s="2"/>
      <c r="E26" s="2">
        <f>Expenditure!R89</f>
        <v>38.909999999999997</v>
      </c>
      <c r="F26" s="2"/>
      <c r="G26" s="10">
        <f t="shared" si="2"/>
        <v>-237.77</v>
      </c>
      <c r="H26" s="12">
        <f t="shared" si="3"/>
        <v>-0.8593682232181582</v>
      </c>
    </row>
    <row r="27" spans="1:8" x14ac:dyDescent="0.35">
      <c r="A27" t="s">
        <v>34</v>
      </c>
      <c r="B27" s="2">
        <v>360.36</v>
      </c>
      <c r="C27" s="2"/>
      <c r="E27" s="2">
        <f>Expenditure!S89</f>
        <v>400.4</v>
      </c>
      <c r="F27" s="2"/>
      <c r="G27" s="10">
        <f t="shared" si="2"/>
        <v>40.039999999999964</v>
      </c>
      <c r="H27" s="12">
        <f t="shared" si="3"/>
        <v>0.11111111111111101</v>
      </c>
    </row>
    <row r="28" spans="1:8" x14ac:dyDescent="0.35">
      <c r="A28" t="s">
        <v>7</v>
      </c>
      <c r="B28" s="2">
        <v>29806.880000000001</v>
      </c>
      <c r="C28" s="2"/>
      <c r="E28" s="2">
        <f>Expenditure!T89</f>
        <v>93.75</v>
      </c>
      <c r="F28" s="2"/>
      <c r="G28" s="10">
        <f t="shared" si="2"/>
        <v>-29713.13</v>
      </c>
      <c r="H28" s="12">
        <f t="shared" si="3"/>
        <v>-0.99685475299662363</v>
      </c>
    </row>
    <row r="29" spans="1:8" x14ac:dyDescent="0.35">
      <c r="A29" t="s">
        <v>78</v>
      </c>
      <c r="B29" s="2">
        <v>68.5</v>
      </c>
      <c r="C29" s="2"/>
      <c r="E29" s="2">
        <f>Expenditure!U89</f>
        <v>137</v>
      </c>
      <c r="F29" s="2"/>
      <c r="G29" s="10">
        <f t="shared" si="2"/>
        <v>68.5</v>
      </c>
      <c r="H29" s="12">
        <f t="shared" si="3"/>
        <v>1</v>
      </c>
    </row>
    <row r="30" spans="1:8" x14ac:dyDescent="0.35">
      <c r="A30" t="s">
        <v>35</v>
      </c>
      <c r="B30" s="2">
        <v>355.75</v>
      </c>
      <c r="C30" s="2"/>
      <c r="E30" s="2">
        <f>Expenditure!V89</f>
        <v>149.94</v>
      </c>
      <c r="F30" s="2"/>
      <c r="G30" s="10">
        <f t="shared" si="2"/>
        <v>-205.81</v>
      </c>
      <c r="H30" s="12">
        <f t="shared" si="3"/>
        <v>-0.57852424455375961</v>
      </c>
    </row>
    <row r="31" spans="1:8" x14ac:dyDescent="0.35">
      <c r="A31" t="s">
        <v>8</v>
      </c>
      <c r="B31" s="2">
        <v>7529.05</v>
      </c>
      <c r="C31" s="2"/>
      <c r="E31" s="2">
        <f>Expenditure!H89</f>
        <v>4863.5299999999988</v>
      </c>
      <c r="F31" s="2"/>
      <c r="G31" s="10">
        <f t="shared" si="2"/>
        <v>-2665.5200000000013</v>
      </c>
      <c r="H31" s="12">
        <f t="shared" si="3"/>
        <v>-0.35403138510170623</v>
      </c>
    </row>
    <row r="32" spans="1:8" x14ac:dyDescent="0.35">
      <c r="A32" t="s">
        <v>9</v>
      </c>
      <c r="B32" s="2">
        <v>3722.5</v>
      </c>
      <c r="C32" s="2"/>
      <c r="E32" s="2">
        <f>Expenditure!W89</f>
        <v>25748.46</v>
      </c>
      <c r="F32" s="2"/>
      <c r="G32" s="10">
        <f t="shared" si="2"/>
        <v>22025.96</v>
      </c>
      <c r="H32" s="12">
        <v>1</v>
      </c>
    </row>
    <row r="33" spans="1:8" x14ac:dyDescent="0.35">
      <c r="A33" t="s">
        <v>10</v>
      </c>
      <c r="B33" s="2">
        <v>0</v>
      </c>
      <c r="C33" s="2"/>
      <c r="E33" s="2">
        <f>Expenditure!X89</f>
        <v>0</v>
      </c>
      <c r="F33" s="2"/>
      <c r="G33" s="10">
        <f t="shared" si="2"/>
        <v>0</v>
      </c>
      <c r="H33" s="12">
        <v>0</v>
      </c>
    </row>
    <row r="34" spans="1:8" x14ac:dyDescent="0.35">
      <c r="A34" t="s">
        <v>11</v>
      </c>
      <c r="B34" s="8">
        <v>141.69</v>
      </c>
      <c r="C34" s="26"/>
      <c r="E34" s="8">
        <f>Expenditure!Y89</f>
        <v>0</v>
      </c>
      <c r="F34" s="26"/>
      <c r="G34" s="10">
        <f t="shared" si="2"/>
        <v>-141.69</v>
      </c>
      <c r="H34" s="12">
        <v>0</v>
      </c>
    </row>
    <row r="35" spans="1:8" x14ac:dyDescent="0.35">
      <c r="B35" s="2"/>
      <c r="C35" s="8">
        <f>SUM(B18:B34)</f>
        <v>49182.710000000006</v>
      </c>
      <c r="E35" s="2"/>
      <c r="F35" s="8">
        <f>SUM(E18:E34)</f>
        <v>38295.189999999995</v>
      </c>
      <c r="G35" s="10">
        <f>F35-C35</f>
        <v>-10887.520000000011</v>
      </c>
      <c r="H35" s="12">
        <f>G35/C35</f>
        <v>-0.22136885096408901</v>
      </c>
    </row>
    <row r="36" spans="1:8" x14ac:dyDescent="0.35">
      <c r="A36" s="9" t="s">
        <v>36</v>
      </c>
      <c r="B36" s="2"/>
      <c r="C36" s="31">
        <f>C35+C17</f>
        <v>50890.210000000006</v>
      </c>
      <c r="D36" s="9"/>
      <c r="E36" s="2"/>
      <c r="F36" s="31">
        <f>F35+F17</f>
        <v>41206.509999999995</v>
      </c>
      <c r="G36" s="10">
        <f>F36-C36</f>
        <v>-9683.7000000000116</v>
      </c>
      <c r="H36" s="12">
        <f>G36/C36</f>
        <v>-0.1902861080746181</v>
      </c>
    </row>
    <row r="37" spans="1:8" x14ac:dyDescent="0.35">
      <c r="B37" s="2"/>
      <c r="C37" s="2"/>
      <c r="E37" s="2"/>
      <c r="F37" s="2"/>
    </row>
    <row r="38" spans="1:8" x14ac:dyDescent="0.35">
      <c r="B38" s="2"/>
      <c r="C38" s="2"/>
      <c r="E38" s="2"/>
      <c r="F38" s="2"/>
    </row>
    <row r="39" spans="1:8" x14ac:dyDescent="0.35">
      <c r="A39" s="9" t="s">
        <v>75</v>
      </c>
      <c r="B39" s="2"/>
      <c r="C39" s="2"/>
      <c r="D39" s="9"/>
      <c r="E39" s="2"/>
      <c r="F39" s="2"/>
    </row>
    <row r="40" spans="1:8" x14ac:dyDescent="0.35">
      <c r="A40" t="s">
        <v>37</v>
      </c>
      <c r="C40" s="2">
        <v>8436.06</v>
      </c>
      <c r="E40" s="2"/>
      <c r="F40" s="2">
        <f>C49</f>
        <v>8562.2299999999959</v>
      </c>
    </row>
    <row r="41" spans="1:8" x14ac:dyDescent="0.35">
      <c r="A41" t="s">
        <v>13</v>
      </c>
      <c r="B41" s="2">
        <f>C3</f>
        <v>9000</v>
      </c>
      <c r="C41" s="2"/>
      <c r="E41" s="2">
        <f>F3</f>
        <v>9750</v>
      </c>
      <c r="F41" s="2"/>
    </row>
    <row r="42" spans="1:8" x14ac:dyDescent="0.35">
      <c r="A42" t="s">
        <v>72</v>
      </c>
      <c r="B42" s="8">
        <f>C13</f>
        <v>42016.380000000005</v>
      </c>
      <c r="C42" s="2"/>
      <c r="E42" s="8">
        <f>F13</f>
        <v>33217.79</v>
      </c>
      <c r="F42" s="2"/>
    </row>
    <row r="43" spans="1:8" x14ac:dyDescent="0.35">
      <c r="A43" t="s">
        <v>38</v>
      </c>
      <c r="C43" s="8">
        <f>SUM(B41:B42)</f>
        <v>51016.380000000005</v>
      </c>
      <c r="F43" s="8">
        <f>SUM(E41:E42)</f>
        <v>42967.79</v>
      </c>
    </row>
    <row r="44" spans="1:8" x14ac:dyDescent="0.35">
      <c r="B44" s="2"/>
      <c r="C44" s="2">
        <f>SUM(C40:C43)</f>
        <v>59452.44</v>
      </c>
      <c r="E44" s="2"/>
      <c r="F44" s="2">
        <f>SUM(F40:F43)</f>
        <v>51530.02</v>
      </c>
    </row>
    <row r="45" spans="1:8" x14ac:dyDescent="0.35">
      <c r="A45" t="s">
        <v>56</v>
      </c>
      <c r="B45" s="26">
        <f>C17</f>
        <v>1707.5</v>
      </c>
      <c r="C45" s="26"/>
      <c r="E45" s="26">
        <f>F17</f>
        <v>2911.32</v>
      </c>
      <c r="F45" s="26"/>
    </row>
    <row r="46" spans="1:8" x14ac:dyDescent="0.35">
      <c r="A46" t="s">
        <v>73</v>
      </c>
      <c r="B46" s="26">
        <v>0</v>
      </c>
      <c r="C46" s="26"/>
      <c r="E46" s="26">
        <v>0</v>
      </c>
      <c r="F46" s="26"/>
      <c r="G46" s="1"/>
    </row>
    <row r="47" spans="1:8" x14ac:dyDescent="0.35">
      <c r="A47" t="s">
        <v>74</v>
      </c>
      <c r="B47" s="8">
        <f>C35</f>
        <v>49182.710000000006</v>
      </c>
      <c r="C47" s="26"/>
      <c r="E47" s="8">
        <f>F35</f>
        <v>38295.189999999995</v>
      </c>
      <c r="F47" s="26"/>
      <c r="G47" s="1"/>
    </row>
    <row r="48" spans="1:8" x14ac:dyDescent="0.35">
      <c r="B48" s="2"/>
      <c r="C48" s="8">
        <f>SUM(B45:B47)</f>
        <v>50890.210000000006</v>
      </c>
      <c r="E48" s="2"/>
      <c r="F48" s="8">
        <f>SUM(E45:E47)</f>
        <v>41206.509999999995</v>
      </c>
    </row>
    <row r="49" spans="1:8" x14ac:dyDescent="0.35">
      <c r="A49" t="s">
        <v>39</v>
      </c>
      <c r="B49" s="2"/>
      <c r="C49" s="2">
        <f>C44-C48</f>
        <v>8562.2299999999959</v>
      </c>
      <c r="E49" s="2"/>
      <c r="F49" s="2">
        <f>F44-F48</f>
        <v>10323.510000000002</v>
      </c>
    </row>
    <row r="50" spans="1:8" x14ac:dyDescent="0.35">
      <c r="B50" s="2"/>
      <c r="C50" s="2"/>
      <c r="E50" s="2"/>
      <c r="F50" s="2"/>
    </row>
    <row r="51" spans="1:8" x14ac:dyDescent="0.35">
      <c r="A51" s="9" t="s">
        <v>40</v>
      </c>
      <c r="B51" s="2"/>
      <c r="C51" s="2"/>
      <c r="D51" s="9"/>
      <c r="E51" s="2"/>
      <c r="F51" s="2"/>
    </row>
    <row r="52" spans="1:8" x14ac:dyDescent="0.35">
      <c r="A52" t="s">
        <v>41</v>
      </c>
      <c r="B52" s="2"/>
      <c r="C52" s="2">
        <v>1048.19</v>
      </c>
      <c r="F52" s="2">
        <v>7806.68</v>
      </c>
    </row>
    <row r="53" spans="1:8" x14ac:dyDescent="0.35">
      <c r="A53" t="s">
        <v>42</v>
      </c>
      <c r="C53" s="8">
        <v>7514.04</v>
      </c>
      <c r="F53" s="8">
        <v>2516.83</v>
      </c>
    </row>
    <row r="54" spans="1:8" x14ac:dyDescent="0.35">
      <c r="B54" s="2"/>
      <c r="C54" s="2">
        <f>SUM(C52:C53)</f>
        <v>8562.23</v>
      </c>
      <c r="F54" s="2">
        <f>SUM(F52:F53)</f>
        <v>10323.51</v>
      </c>
      <c r="H54" s="1"/>
    </row>
  </sheetData>
  <mergeCells count="2">
    <mergeCell ref="E1:F1"/>
    <mergeCell ref="B1:C1"/>
  </mergeCells>
  <pageMargins left="0.70866141732283472" right="0.70866141732283472" top="1.1417322834645669" bottom="0.74803149606299213" header="0.31496062992125984" footer="0.31496062992125984"/>
  <pageSetup paperSize="9" scale="89" orientation="portrait" r:id="rId1"/>
  <headerFooter>
    <oddHeader>&amp;C&amp;"-,Bold"&amp;14Barford St John and St Michael Parish Council
Accounts Year Ended 31st March 2021</oddHeader>
  </headerFooter>
  <rowBreaks count="1" manualBreakCount="1">
    <brk id="3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1C301-7D24-495D-A89F-1441D4FE9955}">
  <sheetPr>
    <pageSetUpPr fitToPage="1"/>
  </sheetPr>
  <dimension ref="A1:H34"/>
  <sheetViews>
    <sheetView zoomScaleNormal="100" workbookViewId="0">
      <selection activeCell="G13" sqref="G13"/>
    </sheetView>
  </sheetViews>
  <sheetFormatPr defaultRowHeight="14.5" x14ac:dyDescent="0.35"/>
  <cols>
    <col min="1" max="1" width="22.1796875" customWidth="1"/>
    <col min="2" max="2" width="9.1796875" bestFit="1" customWidth="1"/>
    <col min="3" max="3" width="8.90625" bestFit="1" customWidth="1"/>
    <col min="4" max="4" width="9.1796875" bestFit="1" customWidth="1"/>
    <col min="5" max="5" width="9.1796875" customWidth="1"/>
    <col min="6" max="6" width="7.90625" bestFit="1" customWidth="1"/>
    <col min="7" max="7" width="7.7265625" bestFit="1" customWidth="1"/>
    <col min="8" max="8" width="50" bestFit="1" customWidth="1"/>
  </cols>
  <sheetData>
    <row r="1" spans="1:8" x14ac:dyDescent="0.35">
      <c r="B1" s="32" t="s">
        <v>223</v>
      </c>
      <c r="C1" s="32"/>
      <c r="E1" s="32" t="s">
        <v>216</v>
      </c>
      <c r="F1" s="32"/>
      <c r="G1" s="11" t="s">
        <v>32</v>
      </c>
      <c r="H1" s="11" t="s">
        <v>77</v>
      </c>
    </row>
    <row r="2" spans="1:8" x14ac:dyDescent="0.35">
      <c r="A2" s="9" t="s">
        <v>28</v>
      </c>
      <c r="D2" s="9"/>
    </row>
    <row r="3" spans="1:8" x14ac:dyDescent="0.35">
      <c r="A3" t="s">
        <v>13</v>
      </c>
      <c r="B3" s="2">
        <v>9000</v>
      </c>
      <c r="E3" s="26">
        <f>Income!E24</f>
        <v>9750</v>
      </c>
      <c r="G3" s="10">
        <f>E3-B3</f>
        <v>750</v>
      </c>
      <c r="H3" s="12">
        <f>G3/B3</f>
        <v>8.3333333333333329E-2</v>
      </c>
    </row>
    <row r="4" spans="1:8" x14ac:dyDescent="0.35">
      <c r="A4" t="s">
        <v>14</v>
      </c>
      <c r="B4" s="2">
        <v>709</v>
      </c>
      <c r="C4" s="2"/>
      <c r="E4" s="2">
        <f>Income!F24</f>
        <v>709</v>
      </c>
      <c r="F4" s="2"/>
      <c r="G4" s="10">
        <f t="shared" ref="G4:G12" si="0">E4-B4</f>
        <v>0</v>
      </c>
      <c r="H4" s="12">
        <f>G4/B4</f>
        <v>0</v>
      </c>
    </row>
    <row r="5" spans="1:8" x14ac:dyDescent="0.35">
      <c r="A5" t="s">
        <v>15</v>
      </c>
      <c r="B5" s="2">
        <v>28.32</v>
      </c>
      <c r="C5" s="2"/>
      <c r="E5" s="2">
        <f>Income!G24</f>
        <v>14.16</v>
      </c>
      <c r="F5" s="2"/>
      <c r="G5" s="10">
        <f t="shared" si="0"/>
        <v>-14.16</v>
      </c>
      <c r="H5" s="12">
        <f>G5/B5</f>
        <v>-0.5</v>
      </c>
    </row>
    <row r="6" spans="1:8" x14ac:dyDescent="0.35">
      <c r="A6" t="s">
        <v>7</v>
      </c>
      <c r="B6" s="2">
        <v>27805.72</v>
      </c>
      <c r="C6" s="2"/>
      <c r="E6" s="2">
        <f>Income!H24</f>
        <v>137</v>
      </c>
      <c r="F6" s="2"/>
      <c r="G6" s="10">
        <f t="shared" si="0"/>
        <v>-27668.720000000001</v>
      </c>
      <c r="H6" s="12">
        <v>0</v>
      </c>
    </row>
    <row r="7" spans="1:8" x14ac:dyDescent="0.35">
      <c r="A7" t="s">
        <v>54</v>
      </c>
      <c r="B7" s="2">
        <v>17.489999999999998</v>
      </c>
      <c r="C7" s="2"/>
      <c r="E7" s="2">
        <f>Income!I24</f>
        <v>17.489999999999998</v>
      </c>
      <c r="F7" s="2"/>
      <c r="G7" s="10">
        <f t="shared" si="0"/>
        <v>0</v>
      </c>
      <c r="H7" s="12">
        <f>G7/B7</f>
        <v>0</v>
      </c>
    </row>
    <row r="8" spans="1:8" x14ac:dyDescent="0.35">
      <c r="A8" t="s">
        <v>17</v>
      </c>
      <c r="B8" s="2">
        <v>11.51</v>
      </c>
      <c r="C8" s="2"/>
      <c r="E8" s="2">
        <f>Income!J24</f>
        <v>2.79</v>
      </c>
      <c r="F8" s="2"/>
      <c r="G8" s="10">
        <f t="shared" si="0"/>
        <v>-8.7199999999999989</v>
      </c>
      <c r="H8" s="12">
        <f>G8/B8</f>
        <v>-0.75760208514335348</v>
      </c>
    </row>
    <row r="9" spans="1:8" x14ac:dyDescent="0.35">
      <c r="A9" t="s">
        <v>139</v>
      </c>
      <c r="B9" s="2">
        <v>310</v>
      </c>
      <c r="C9" s="2"/>
      <c r="E9" s="2">
        <f>Income!K24</f>
        <v>302.5</v>
      </c>
      <c r="F9" s="2"/>
      <c r="G9" s="10">
        <f t="shared" si="0"/>
        <v>-7.5</v>
      </c>
      <c r="H9" s="12">
        <f>G9/B9</f>
        <v>-2.4193548387096774E-2</v>
      </c>
    </row>
    <row r="10" spans="1:8" x14ac:dyDescent="0.35">
      <c r="A10" t="s">
        <v>9</v>
      </c>
      <c r="B10" s="2">
        <v>3625</v>
      </c>
      <c r="C10" s="2"/>
      <c r="E10" s="2">
        <f>Income!L24</f>
        <v>27300.47</v>
      </c>
      <c r="F10" s="2"/>
      <c r="G10" s="10">
        <f t="shared" si="0"/>
        <v>23675.47</v>
      </c>
      <c r="H10" s="12">
        <v>1</v>
      </c>
    </row>
    <row r="11" spans="1:8" x14ac:dyDescent="0.35">
      <c r="A11" t="s">
        <v>213</v>
      </c>
      <c r="B11" s="2">
        <v>0</v>
      </c>
      <c r="C11" s="2"/>
      <c r="E11" s="2">
        <f>Income!M24</f>
        <v>159.97999999999999</v>
      </c>
      <c r="F11" s="2"/>
      <c r="G11" s="10">
        <f t="shared" si="0"/>
        <v>159.97999999999999</v>
      </c>
      <c r="H11" s="12">
        <v>0</v>
      </c>
    </row>
    <row r="12" spans="1:8" x14ac:dyDescent="0.35">
      <c r="A12" t="s">
        <v>29</v>
      </c>
      <c r="B12" s="25">
        <v>9509.34</v>
      </c>
      <c r="C12" s="29"/>
      <c r="E12" s="25">
        <f>Income!N24</f>
        <v>4574.3999999999996</v>
      </c>
      <c r="F12" s="29"/>
      <c r="G12" s="17">
        <f t="shared" si="0"/>
        <v>-4934.9400000000005</v>
      </c>
      <c r="H12" s="24" t="s">
        <v>55</v>
      </c>
    </row>
    <row r="13" spans="1:8" x14ac:dyDescent="0.35">
      <c r="A13" s="9" t="s">
        <v>30</v>
      </c>
      <c r="B13" s="2">
        <f>SUM(B3:B12)</f>
        <v>51016.380000000005</v>
      </c>
      <c r="C13" s="30" t="e">
        <f>#REF!+B3</f>
        <v>#REF!</v>
      </c>
      <c r="D13" s="9"/>
      <c r="E13" s="2">
        <f>SUM(E3:E12)</f>
        <v>42967.790000000008</v>
      </c>
      <c r="F13" s="30">
        <f>SUM(F3:F12)</f>
        <v>0</v>
      </c>
      <c r="G13" s="17" t="e">
        <f>F13-C13</f>
        <v>#REF!</v>
      </c>
      <c r="H13" s="12" t="e">
        <f>G13/C13</f>
        <v>#REF!</v>
      </c>
    </row>
    <row r="14" spans="1:8" x14ac:dyDescent="0.35">
      <c r="B14" s="2"/>
      <c r="C14" s="2"/>
      <c r="E14" s="2"/>
      <c r="F14" s="2"/>
    </row>
    <row r="15" spans="1:8" x14ac:dyDescent="0.35">
      <c r="A15" s="9" t="s">
        <v>31</v>
      </c>
      <c r="B15" s="2"/>
      <c r="C15" s="2"/>
      <c r="D15" s="9"/>
      <c r="E15" s="2"/>
      <c r="F15" s="2"/>
    </row>
    <row r="16" spans="1:8" x14ac:dyDescent="0.35">
      <c r="A16" t="s">
        <v>33</v>
      </c>
      <c r="B16" s="2">
        <v>1707.5</v>
      </c>
      <c r="E16" s="2">
        <f>Expenditure!I89</f>
        <v>2911.32</v>
      </c>
      <c r="G16" s="10">
        <f>E16-B16</f>
        <v>1203.8200000000002</v>
      </c>
      <c r="H16" s="12">
        <f>G16/B16</f>
        <v>0.70501903367496355</v>
      </c>
    </row>
    <row r="17" spans="1:8" x14ac:dyDescent="0.35">
      <c r="A17" t="s">
        <v>3</v>
      </c>
      <c r="B17" s="2">
        <v>541</v>
      </c>
      <c r="C17" s="2"/>
      <c r="E17" s="2">
        <f>Expenditure!K89</f>
        <v>545.34</v>
      </c>
      <c r="F17" s="2"/>
      <c r="G17" s="10">
        <f t="shared" ref="G17:G22" si="1">E17-B17</f>
        <v>4.3400000000000318</v>
      </c>
      <c r="H17" s="12">
        <f>G17/B17</f>
        <v>8.0221811460259376E-3</v>
      </c>
    </row>
    <row r="18" spans="1:8" x14ac:dyDescent="0.35">
      <c r="A18" t="s">
        <v>192</v>
      </c>
      <c r="B18" s="2">
        <v>0</v>
      </c>
      <c r="C18" s="2"/>
      <c r="E18" s="2">
        <f>Expenditure!L89</f>
        <v>328.82</v>
      </c>
      <c r="F18" s="2"/>
      <c r="G18" s="10">
        <f t="shared" si="1"/>
        <v>328.82</v>
      </c>
      <c r="H18" s="12" t="e">
        <f>G18/B18</f>
        <v>#DIV/0!</v>
      </c>
    </row>
    <row r="19" spans="1:8" x14ac:dyDescent="0.35">
      <c r="A19" t="s">
        <v>193</v>
      </c>
      <c r="B19" s="2">
        <v>260</v>
      </c>
      <c r="C19" s="2"/>
      <c r="E19" s="2">
        <f>Expenditure!M89</f>
        <v>360</v>
      </c>
      <c r="F19" s="2"/>
      <c r="G19" s="10">
        <f t="shared" si="1"/>
        <v>100</v>
      </c>
      <c r="H19" s="12">
        <v>0</v>
      </c>
    </row>
    <row r="20" spans="1:8" x14ac:dyDescent="0.35">
      <c r="A20" t="s">
        <v>53</v>
      </c>
      <c r="B20" s="26">
        <v>225</v>
      </c>
      <c r="C20" s="26"/>
      <c r="E20" s="26">
        <f>Expenditure!J89</f>
        <v>375</v>
      </c>
      <c r="F20" s="26"/>
      <c r="G20" s="10">
        <f t="shared" si="1"/>
        <v>150</v>
      </c>
      <c r="H20" s="12">
        <f>G20/B20</f>
        <v>0.66666666666666663</v>
      </c>
    </row>
    <row r="21" spans="1:8" x14ac:dyDescent="0.35">
      <c r="A21" t="s">
        <v>80</v>
      </c>
      <c r="B21" s="2">
        <v>50</v>
      </c>
      <c r="C21" s="2"/>
      <c r="E21" s="2">
        <f>Expenditure!O89</f>
        <v>50</v>
      </c>
      <c r="F21" s="2"/>
      <c r="G21" s="10">
        <f t="shared" si="1"/>
        <v>0</v>
      </c>
      <c r="H21" s="12">
        <v>0</v>
      </c>
    </row>
    <row r="22" spans="1:8" x14ac:dyDescent="0.35">
      <c r="A22" t="s">
        <v>5</v>
      </c>
      <c r="B22" s="2">
        <v>3345.3</v>
      </c>
      <c r="C22" s="2"/>
      <c r="E22" s="2">
        <f>Expenditure!P89</f>
        <v>2396.2599999999998</v>
      </c>
      <c r="F22" s="2"/>
      <c r="G22" s="10">
        <f t="shared" si="1"/>
        <v>-949.04000000000042</v>
      </c>
      <c r="H22" s="12">
        <f>G22/B22</f>
        <v>-0.28369354019071547</v>
      </c>
    </row>
    <row r="23" spans="1:8" x14ac:dyDescent="0.35">
      <c r="A23" t="s">
        <v>190</v>
      </c>
      <c r="B23" s="2"/>
      <c r="C23" s="2"/>
      <c r="E23" s="2">
        <f>Expenditure!N89</f>
        <v>307.78000000000003</v>
      </c>
      <c r="F23" s="2"/>
      <c r="G23" s="10"/>
      <c r="H23" s="12"/>
    </row>
    <row r="24" spans="1:8" x14ac:dyDescent="0.35">
      <c r="A24" t="s">
        <v>6</v>
      </c>
      <c r="B24" s="2">
        <v>2500</v>
      </c>
      <c r="C24" s="2"/>
      <c r="E24" s="2">
        <f>Expenditure!Q89</f>
        <v>2500</v>
      </c>
      <c r="F24" s="2"/>
      <c r="G24" s="10">
        <f t="shared" ref="G24:G33" si="2">E24-B24</f>
        <v>0</v>
      </c>
      <c r="H24" s="12">
        <f t="shared" ref="H24:H30" si="3">G24/B24</f>
        <v>0</v>
      </c>
    </row>
    <row r="25" spans="1:8" x14ac:dyDescent="0.35">
      <c r="A25" t="s">
        <v>22</v>
      </c>
      <c r="B25" s="2">
        <v>276.68</v>
      </c>
      <c r="C25" s="2"/>
      <c r="E25" s="2">
        <f>Expenditure!R89</f>
        <v>38.909999999999997</v>
      </c>
      <c r="F25" s="2"/>
      <c r="G25" s="10">
        <f t="shared" si="2"/>
        <v>-237.77</v>
      </c>
      <c r="H25" s="12">
        <f t="shared" si="3"/>
        <v>-0.8593682232181582</v>
      </c>
    </row>
    <row r="26" spans="1:8" x14ac:dyDescent="0.35">
      <c r="A26" t="s">
        <v>34</v>
      </c>
      <c r="B26" s="2">
        <v>360.36</v>
      </c>
      <c r="C26" s="2"/>
      <c r="E26" s="2">
        <f>Expenditure!S89</f>
        <v>400.4</v>
      </c>
      <c r="F26" s="2"/>
      <c r="G26" s="10">
        <f t="shared" si="2"/>
        <v>40.039999999999964</v>
      </c>
      <c r="H26" s="12">
        <f t="shared" si="3"/>
        <v>0.11111111111111101</v>
      </c>
    </row>
    <row r="27" spans="1:8" x14ac:dyDescent="0.35">
      <c r="A27" t="s">
        <v>7</v>
      </c>
      <c r="B27" s="2">
        <v>29806.880000000001</v>
      </c>
      <c r="C27" s="2"/>
      <c r="E27" s="2">
        <f>Expenditure!T89</f>
        <v>93.75</v>
      </c>
      <c r="F27" s="2"/>
      <c r="G27" s="10">
        <f t="shared" si="2"/>
        <v>-29713.13</v>
      </c>
      <c r="H27" s="12">
        <f t="shared" si="3"/>
        <v>-0.99685475299662363</v>
      </c>
    </row>
    <row r="28" spans="1:8" x14ac:dyDescent="0.35">
      <c r="A28" t="s">
        <v>78</v>
      </c>
      <c r="B28" s="2">
        <v>68.5</v>
      </c>
      <c r="C28" s="2"/>
      <c r="E28" s="2">
        <f>Expenditure!U89</f>
        <v>137</v>
      </c>
      <c r="F28" s="2"/>
      <c r="G28" s="10">
        <f t="shared" si="2"/>
        <v>68.5</v>
      </c>
      <c r="H28" s="12">
        <f t="shared" si="3"/>
        <v>1</v>
      </c>
    </row>
    <row r="29" spans="1:8" x14ac:dyDescent="0.35">
      <c r="A29" t="s">
        <v>35</v>
      </c>
      <c r="B29" s="2">
        <v>355.75</v>
      </c>
      <c r="C29" s="2"/>
      <c r="E29" s="2">
        <f>Expenditure!V89</f>
        <v>149.94</v>
      </c>
      <c r="F29" s="2"/>
      <c r="G29" s="10">
        <f t="shared" si="2"/>
        <v>-205.81</v>
      </c>
      <c r="H29" s="12">
        <f t="shared" si="3"/>
        <v>-0.57852424455375961</v>
      </c>
    </row>
    <row r="30" spans="1:8" x14ac:dyDescent="0.35">
      <c r="A30" t="s">
        <v>8</v>
      </c>
      <c r="B30" s="2">
        <v>7529.05</v>
      </c>
      <c r="C30" s="2"/>
      <c r="E30" s="2">
        <f>Expenditure!H89</f>
        <v>4863.5299999999988</v>
      </c>
      <c r="F30" s="2"/>
      <c r="G30" s="10">
        <f t="shared" si="2"/>
        <v>-2665.5200000000013</v>
      </c>
      <c r="H30" s="12">
        <f t="shared" si="3"/>
        <v>-0.35403138510170623</v>
      </c>
    </row>
    <row r="31" spans="1:8" x14ac:dyDescent="0.35">
      <c r="A31" t="s">
        <v>9</v>
      </c>
      <c r="B31" s="2">
        <v>3722.5</v>
      </c>
      <c r="C31" s="2"/>
      <c r="E31" s="2">
        <f>Expenditure!W89</f>
        <v>25748.46</v>
      </c>
      <c r="F31" s="2"/>
      <c r="G31" s="10">
        <f t="shared" si="2"/>
        <v>22025.96</v>
      </c>
      <c r="H31" s="12">
        <v>1</v>
      </c>
    </row>
    <row r="32" spans="1:8" x14ac:dyDescent="0.35">
      <c r="A32" t="s">
        <v>10</v>
      </c>
      <c r="B32" s="2">
        <v>0</v>
      </c>
      <c r="C32" s="2"/>
      <c r="E32" s="2">
        <f>Expenditure!X89</f>
        <v>0</v>
      </c>
      <c r="F32" s="2"/>
      <c r="G32" s="10">
        <f t="shared" si="2"/>
        <v>0</v>
      </c>
      <c r="H32" s="12">
        <v>0</v>
      </c>
    </row>
    <row r="33" spans="1:8" x14ac:dyDescent="0.35">
      <c r="A33" t="s">
        <v>11</v>
      </c>
      <c r="B33" s="8">
        <v>141.69</v>
      </c>
      <c r="C33" s="26"/>
      <c r="E33" s="8">
        <f>Expenditure!Y89</f>
        <v>0</v>
      </c>
      <c r="F33" s="26"/>
      <c r="G33" s="10">
        <f t="shared" si="2"/>
        <v>-141.69</v>
      </c>
      <c r="H33" s="12">
        <v>0</v>
      </c>
    </row>
    <row r="34" spans="1:8" x14ac:dyDescent="0.35">
      <c r="A34" s="9" t="s">
        <v>36</v>
      </c>
      <c r="B34" s="2">
        <f>SUM(B16:B33)</f>
        <v>50890.210000000006</v>
      </c>
      <c r="C34" s="31" t="e">
        <f>#REF!+B16</f>
        <v>#REF!</v>
      </c>
      <c r="D34" s="9"/>
      <c r="E34" s="2">
        <f>SUM(E16:E33)</f>
        <v>41206.509999999995</v>
      </c>
      <c r="F34" s="31" t="e">
        <f>#REF!+E16</f>
        <v>#REF!</v>
      </c>
      <c r="G34" s="10" t="e">
        <f>F34-C34</f>
        <v>#REF!</v>
      </c>
      <c r="H34" s="12" t="e">
        <f>G34/C34</f>
        <v>#REF!</v>
      </c>
    </row>
  </sheetData>
  <pageMargins left="0.70866141732283472" right="0.70866141732283472" top="1.1417322834645669" bottom="0.74803149606299213" header="0.31496062992125984" footer="0.31496062992125984"/>
  <pageSetup paperSize="9" scale="81" orientation="portrait" r:id="rId1"/>
  <headerFooter>
    <oddHeader>&amp;C&amp;"-,Bold"&amp;14Barford St John and St Michael Parish Council
Accounts Year Ended 31st March 2020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view="pageLayout" zoomScaleNormal="100" workbookViewId="0">
      <selection activeCell="E2" sqref="E2"/>
    </sheetView>
  </sheetViews>
  <sheetFormatPr defaultRowHeight="14.5" x14ac:dyDescent="0.35"/>
  <cols>
    <col min="1" max="1" width="4.54296875" customWidth="1"/>
    <col min="2" max="2" width="50.81640625" customWidth="1"/>
  </cols>
  <sheetData>
    <row r="1" spans="1:4" x14ac:dyDescent="0.35">
      <c r="A1" t="s">
        <v>152</v>
      </c>
    </row>
    <row r="2" spans="1:4" x14ac:dyDescent="0.35">
      <c r="B2" t="s">
        <v>44</v>
      </c>
      <c r="C2" s="2">
        <v>7806.68</v>
      </c>
      <c r="D2" s="2"/>
    </row>
    <row r="3" spans="1:4" x14ac:dyDescent="0.35">
      <c r="B3" t="s">
        <v>45</v>
      </c>
      <c r="C3" s="8">
        <v>2516.83</v>
      </c>
      <c r="D3" s="2"/>
    </row>
    <row r="4" spans="1:4" x14ac:dyDescent="0.35">
      <c r="C4" s="2"/>
      <c r="D4" s="2">
        <f>SUM(C2:C3)</f>
        <v>10323.51</v>
      </c>
    </row>
    <row r="5" spans="1:4" x14ac:dyDescent="0.35">
      <c r="C5" s="2"/>
      <c r="D5" s="2"/>
    </row>
    <row r="6" spans="1:4" x14ac:dyDescent="0.35">
      <c r="A6" t="s">
        <v>46</v>
      </c>
      <c r="C6" s="2"/>
      <c r="D6" s="26"/>
    </row>
    <row r="7" spans="1:4" x14ac:dyDescent="0.35">
      <c r="B7" t="s">
        <v>47</v>
      </c>
      <c r="C7" s="2">
        <v>0</v>
      </c>
      <c r="D7" s="26"/>
    </row>
    <row r="8" spans="1:4" x14ac:dyDescent="0.35">
      <c r="B8" t="s">
        <v>47</v>
      </c>
      <c r="C8" s="2">
        <v>0</v>
      </c>
      <c r="D8" s="26"/>
    </row>
    <row r="9" spans="1:4" x14ac:dyDescent="0.35">
      <c r="B9" t="s">
        <v>47</v>
      </c>
      <c r="C9" s="27">
        <v>0</v>
      </c>
      <c r="D9" s="26"/>
    </row>
    <row r="10" spans="1:4" x14ac:dyDescent="0.35">
      <c r="C10" s="2"/>
      <c r="D10" s="8">
        <f>SUM(C7:C9)</f>
        <v>0</v>
      </c>
    </row>
    <row r="11" spans="1:4" x14ac:dyDescent="0.35">
      <c r="C11" s="2"/>
      <c r="D11" s="26">
        <f>D4-D10</f>
        <v>10323.51</v>
      </c>
    </row>
    <row r="12" spans="1:4" x14ac:dyDescent="0.35">
      <c r="A12" t="s">
        <v>48</v>
      </c>
      <c r="C12" s="2"/>
      <c r="D12" s="26"/>
    </row>
    <row r="13" spans="1:4" x14ac:dyDescent="0.35">
      <c r="B13" t="s">
        <v>47</v>
      </c>
      <c r="C13" s="2">
        <v>0</v>
      </c>
      <c r="D13" s="2"/>
    </row>
    <row r="14" spans="1:4" x14ac:dyDescent="0.35">
      <c r="B14" t="s">
        <v>47</v>
      </c>
      <c r="C14" s="2">
        <v>0</v>
      </c>
      <c r="D14" s="2"/>
    </row>
    <row r="15" spans="1:4" x14ac:dyDescent="0.35">
      <c r="B15" t="s">
        <v>47</v>
      </c>
      <c r="C15" s="8">
        <v>0</v>
      </c>
      <c r="D15" s="2"/>
    </row>
    <row r="16" spans="1:4" x14ac:dyDescent="0.35">
      <c r="C16" s="2"/>
      <c r="D16" s="8">
        <f>SUM(C13:C15)</f>
        <v>0</v>
      </c>
    </row>
    <row r="17" spans="1:4" x14ac:dyDescent="0.35">
      <c r="C17" s="2"/>
      <c r="D17" s="2">
        <f>D11+D16</f>
        <v>10323.51</v>
      </c>
    </row>
    <row r="18" spans="1:4" x14ac:dyDescent="0.35">
      <c r="A18" t="s">
        <v>49</v>
      </c>
      <c r="C18" s="2"/>
      <c r="D18" s="2"/>
    </row>
    <row r="19" spans="1:4" x14ac:dyDescent="0.35">
      <c r="B19" t="s">
        <v>47</v>
      </c>
      <c r="C19" s="2">
        <v>0</v>
      </c>
      <c r="D19" s="2"/>
    </row>
    <row r="20" spans="1:4" x14ac:dyDescent="0.35">
      <c r="B20" t="s">
        <v>47</v>
      </c>
      <c r="C20" s="2">
        <v>0</v>
      </c>
      <c r="D20" s="2"/>
    </row>
    <row r="21" spans="1:4" x14ac:dyDescent="0.35">
      <c r="B21" t="s">
        <v>47</v>
      </c>
      <c r="C21" s="8">
        <v>0</v>
      </c>
      <c r="D21" s="2"/>
    </row>
    <row r="22" spans="1:4" x14ac:dyDescent="0.35">
      <c r="C22" s="2"/>
      <c r="D22" s="8">
        <f>SUM(C19:C21)</f>
        <v>0</v>
      </c>
    </row>
    <row r="23" spans="1:4" x14ac:dyDescent="0.35">
      <c r="A23" t="s">
        <v>30</v>
      </c>
      <c r="C23" s="2"/>
      <c r="D23" s="2">
        <f>D17+D22</f>
        <v>10323.51</v>
      </c>
    </row>
    <row r="24" spans="1:4" x14ac:dyDescent="0.35">
      <c r="C24" s="2"/>
      <c r="D24" s="2"/>
    </row>
    <row r="25" spans="1:4" x14ac:dyDescent="0.35">
      <c r="A25" t="s">
        <v>50</v>
      </c>
      <c r="C25" s="2"/>
      <c r="D25" s="28">
        <v>10323.51</v>
      </c>
    </row>
    <row r="27" spans="1:4" x14ac:dyDescent="0.35">
      <c r="A27" t="s">
        <v>52</v>
      </c>
      <c r="D27" t="s">
        <v>51</v>
      </c>
    </row>
  </sheetData>
  <pageMargins left="0.70866141732283472" right="0.70866141732283472" top="1.1417322834645669" bottom="0.74803149606299213" header="0.31496062992125984" footer="0.31496062992125984"/>
  <pageSetup paperSize="9" orientation="portrait" r:id="rId1"/>
  <headerFooter>
    <oddHeader>&amp;C&amp;"-,Bold"&amp;14Barford St John and St Michael Parish Council
Bank Reconciliation for the Year Ended 31st March 2021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E6146-14EC-44F4-918B-C6F31B85E0AA}">
  <sheetPr>
    <pageSetUpPr fitToPage="1"/>
  </sheetPr>
  <dimension ref="A1:F48"/>
  <sheetViews>
    <sheetView topLeftCell="A19" zoomScaleNormal="100" workbookViewId="0">
      <selection sqref="A1:F1"/>
    </sheetView>
  </sheetViews>
  <sheetFormatPr defaultRowHeight="14.5" x14ac:dyDescent="0.35"/>
  <cols>
    <col min="1" max="1" width="28.7265625" bestFit="1" customWidth="1"/>
    <col min="2" max="2" width="14.7265625" bestFit="1" customWidth="1"/>
    <col min="3" max="3" width="11.7265625" bestFit="1" customWidth="1"/>
    <col min="4" max="4" width="11.26953125" bestFit="1" customWidth="1"/>
    <col min="5" max="5" width="14.7265625" bestFit="1" customWidth="1"/>
    <col min="6" max="6" width="6.26953125" bestFit="1" customWidth="1"/>
  </cols>
  <sheetData>
    <row r="1" spans="1:6" ht="18.5" x14ac:dyDescent="0.45">
      <c r="A1" s="91" t="s">
        <v>153</v>
      </c>
      <c r="B1" s="91"/>
      <c r="C1" s="91"/>
      <c r="D1" s="91"/>
      <c r="E1" s="91"/>
      <c r="F1" s="91"/>
    </row>
    <row r="2" spans="1:6" ht="18.5" x14ac:dyDescent="0.45">
      <c r="A2" s="33"/>
      <c r="B2" s="33"/>
      <c r="C2" s="33"/>
      <c r="D2" s="33"/>
      <c r="E2" s="33"/>
    </row>
    <row r="3" spans="1:6" ht="29" x14ac:dyDescent="0.35">
      <c r="A3" s="34" t="s">
        <v>154</v>
      </c>
      <c r="B3" s="35" t="s">
        <v>155</v>
      </c>
      <c r="C3" s="35" t="s">
        <v>156</v>
      </c>
      <c r="D3" s="36" t="s">
        <v>157</v>
      </c>
      <c r="E3" s="35" t="s">
        <v>158</v>
      </c>
      <c r="F3" s="35" t="s">
        <v>159</v>
      </c>
    </row>
    <row r="4" spans="1:6" x14ac:dyDescent="0.35">
      <c r="A4" s="37" t="s">
        <v>160</v>
      </c>
      <c r="B4" s="38">
        <v>140</v>
      </c>
      <c r="C4" s="38">
        <v>0</v>
      </c>
      <c r="D4" s="38">
        <v>140</v>
      </c>
      <c r="E4" s="38">
        <v>140</v>
      </c>
      <c r="F4" s="39">
        <v>1</v>
      </c>
    </row>
    <row r="5" spans="1:6" x14ac:dyDescent="0.35">
      <c r="A5" s="37" t="s">
        <v>161</v>
      </c>
      <c r="B5" s="28">
        <v>55</v>
      </c>
      <c r="C5" s="28">
        <v>0</v>
      </c>
      <c r="D5" s="28">
        <v>55</v>
      </c>
      <c r="E5" s="28">
        <v>55</v>
      </c>
      <c r="F5" s="40">
        <v>2</v>
      </c>
    </row>
    <row r="6" spans="1:6" x14ac:dyDescent="0.35">
      <c r="A6" s="37" t="s">
        <v>162</v>
      </c>
      <c r="B6" s="38">
        <v>2800</v>
      </c>
      <c r="C6" s="38">
        <v>3345.3</v>
      </c>
      <c r="D6" s="38">
        <f>C6</f>
        <v>3345.3</v>
      </c>
      <c r="E6" s="38">
        <v>3400</v>
      </c>
      <c r="F6" s="39">
        <v>3</v>
      </c>
    </row>
    <row r="7" spans="1:6" x14ac:dyDescent="0.35">
      <c r="A7" s="37" t="s">
        <v>163</v>
      </c>
      <c r="B7" s="28">
        <v>2500</v>
      </c>
      <c r="C7" s="28">
        <v>2500</v>
      </c>
      <c r="D7" s="28">
        <f>C7</f>
        <v>2500</v>
      </c>
      <c r="E7" s="28">
        <v>2500</v>
      </c>
      <c r="F7" s="40">
        <v>4</v>
      </c>
    </row>
    <row r="8" spans="1:6" x14ac:dyDescent="0.35">
      <c r="A8" s="37" t="s">
        <v>79</v>
      </c>
      <c r="B8" s="28">
        <v>0</v>
      </c>
      <c r="C8" s="28">
        <v>29806.880000000001</v>
      </c>
      <c r="D8" s="28">
        <v>29806.880000000001</v>
      </c>
      <c r="E8" s="28">
        <v>0</v>
      </c>
      <c r="F8" s="39">
        <v>5</v>
      </c>
    </row>
    <row r="9" spans="1:6" x14ac:dyDescent="0.35">
      <c r="A9" s="37" t="s">
        <v>9</v>
      </c>
      <c r="B9" s="28">
        <v>0</v>
      </c>
      <c r="C9" s="28">
        <v>3722.5</v>
      </c>
      <c r="D9" s="28">
        <v>3722.5</v>
      </c>
      <c r="E9" s="28">
        <v>0</v>
      </c>
      <c r="F9" s="40">
        <v>6</v>
      </c>
    </row>
    <row r="10" spans="1:6" x14ac:dyDescent="0.35">
      <c r="A10" s="37" t="s">
        <v>164</v>
      </c>
      <c r="B10" s="41">
        <v>560</v>
      </c>
      <c r="C10" s="28">
        <v>541</v>
      </c>
      <c r="D10" s="28">
        <v>541</v>
      </c>
      <c r="E10" s="41">
        <v>570</v>
      </c>
      <c r="F10" s="39">
        <v>7</v>
      </c>
    </row>
    <row r="11" spans="1:6" x14ac:dyDescent="0.35">
      <c r="A11" s="37" t="s">
        <v>121</v>
      </c>
      <c r="B11" s="38">
        <v>50</v>
      </c>
      <c r="C11" s="38">
        <v>260</v>
      </c>
      <c r="D11" s="38">
        <f>C11</f>
        <v>260</v>
      </c>
      <c r="E11" s="38">
        <v>260</v>
      </c>
      <c r="F11" s="40">
        <v>8</v>
      </c>
    </row>
    <row r="12" spans="1:6" x14ac:dyDescent="0.35">
      <c r="A12" s="37" t="s">
        <v>165</v>
      </c>
      <c r="B12" s="41">
        <v>2300</v>
      </c>
      <c r="C12" s="28">
        <v>1707.5</v>
      </c>
      <c r="D12" s="28">
        <v>2283</v>
      </c>
      <c r="E12" s="41">
        <v>2374</v>
      </c>
      <c r="F12" s="39">
        <v>9</v>
      </c>
    </row>
    <row r="13" spans="1:6" x14ac:dyDescent="0.35">
      <c r="A13" s="37" t="s">
        <v>166</v>
      </c>
      <c r="B13" s="28">
        <v>300</v>
      </c>
      <c r="C13" s="28">
        <v>225</v>
      </c>
      <c r="D13" s="28">
        <v>300</v>
      </c>
      <c r="E13" s="28">
        <v>300</v>
      </c>
      <c r="F13" s="40">
        <v>10</v>
      </c>
    </row>
    <row r="14" spans="1:6" x14ac:dyDescent="0.35">
      <c r="A14" s="37" t="s">
        <v>167</v>
      </c>
      <c r="B14" s="41">
        <v>0</v>
      </c>
      <c r="C14" s="28">
        <v>0</v>
      </c>
      <c r="D14" s="28">
        <v>0</v>
      </c>
      <c r="E14" s="41">
        <v>0</v>
      </c>
      <c r="F14" s="39">
        <v>11</v>
      </c>
    </row>
    <row r="15" spans="1:6" x14ac:dyDescent="0.35">
      <c r="A15" s="37" t="s">
        <v>168</v>
      </c>
      <c r="B15" s="28">
        <v>0</v>
      </c>
      <c r="C15" s="28">
        <v>55.75</v>
      </c>
      <c r="D15" s="28">
        <f>C15</f>
        <v>55.75</v>
      </c>
      <c r="E15" s="28">
        <v>0</v>
      </c>
      <c r="F15" s="40">
        <v>12</v>
      </c>
    </row>
    <row r="16" spans="1:6" x14ac:dyDescent="0.35">
      <c r="A16" s="37" t="s">
        <v>169</v>
      </c>
      <c r="B16" s="28">
        <v>250</v>
      </c>
      <c r="C16" s="28">
        <v>0</v>
      </c>
      <c r="D16" s="28">
        <v>300</v>
      </c>
      <c r="E16" s="28">
        <v>250</v>
      </c>
      <c r="F16" s="39">
        <v>13</v>
      </c>
    </row>
    <row r="17" spans="1:6" x14ac:dyDescent="0.35">
      <c r="A17" s="37" t="s">
        <v>170</v>
      </c>
      <c r="B17" s="28">
        <v>300</v>
      </c>
      <c r="C17" s="28">
        <v>239.69</v>
      </c>
      <c r="D17" s="28">
        <v>260</v>
      </c>
      <c r="E17" s="28">
        <v>200</v>
      </c>
      <c r="F17" s="40">
        <v>14</v>
      </c>
    </row>
    <row r="18" spans="1:6" x14ac:dyDescent="0.35">
      <c r="A18" s="37" t="s">
        <v>21</v>
      </c>
      <c r="B18" s="38">
        <v>400</v>
      </c>
      <c r="C18" s="38">
        <v>360.36</v>
      </c>
      <c r="D18" s="38">
        <f>C18</f>
        <v>360.36</v>
      </c>
      <c r="E18" s="38">
        <v>400</v>
      </c>
      <c r="F18" s="39">
        <v>15</v>
      </c>
    </row>
    <row r="19" spans="1:6" x14ac:dyDescent="0.35">
      <c r="A19" s="37" t="s">
        <v>78</v>
      </c>
      <c r="B19" s="38">
        <v>67</v>
      </c>
      <c r="C19" s="38">
        <v>68.5</v>
      </c>
      <c r="D19" s="38">
        <f>C19</f>
        <v>68.5</v>
      </c>
      <c r="E19" s="38">
        <v>140</v>
      </c>
      <c r="F19" s="40">
        <v>16</v>
      </c>
    </row>
    <row r="20" spans="1:6" x14ac:dyDescent="0.35">
      <c r="A20" s="37" t="s">
        <v>171</v>
      </c>
      <c r="B20" s="38">
        <v>240</v>
      </c>
      <c r="C20" s="38">
        <v>141.69</v>
      </c>
      <c r="D20" s="38">
        <f>C20</f>
        <v>141.69</v>
      </c>
      <c r="E20" s="38">
        <v>240</v>
      </c>
      <c r="F20" s="39">
        <v>17</v>
      </c>
    </row>
    <row r="21" spans="1:6" x14ac:dyDescent="0.35">
      <c r="A21" s="37" t="s">
        <v>172</v>
      </c>
      <c r="B21" s="28">
        <v>50</v>
      </c>
      <c r="C21" s="28">
        <v>50</v>
      </c>
      <c r="D21" s="28">
        <f>C21</f>
        <v>50</v>
      </c>
      <c r="E21" s="28">
        <v>50</v>
      </c>
      <c r="F21" s="40">
        <v>18</v>
      </c>
    </row>
    <row r="22" spans="1:6" s="43" customFormat="1" x14ac:dyDescent="0.35">
      <c r="A22" s="42" t="s">
        <v>8</v>
      </c>
      <c r="B22" s="38">
        <v>600</v>
      </c>
      <c r="C22" s="38">
        <v>7529.05</v>
      </c>
      <c r="D22" s="38">
        <v>7529</v>
      </c>
      <c r="E22" s="38">
        <f>(E20+E19+E18+E11+E6+E4)*0.2</f>
        <v>916</v>
      </c>
      <c r="F22" s="39">
        <v>19</v>
      </c>
    </row>
    <row r="23" spans="1:6" x14ac:dyDescent="0.35">
      <c r="A23" s="44" t="s">
        <v>173</v>
      </c>
      <c r="B23" s="45">
        <f>SUM(B4:B22)</f>
        <v>10612</v>
      </c>
      <c r="C23" s="45">
        <f>SUM(C4:C22)</f>
        <v>50553.220000000008</v>
      </c>
      <c r="D23" s="45">
        <f>SUM(D4:D22)</f>
        <v>51718.98</v>
      </c>
      <c r="E23" s="45">
        <f>SUM(E4:E22)</f>
        <v>11795</v>
      </c>
      <c r="F23" s="40"/>
    </row>
    <row r="24" spans="1:6" x14ac:dyDescent="0.35">
      <c r="A24" s="37"/>
      <c r="B24" s="28"/>
      <c r="C24" s="46"/>
      <c r="D24" s="46"/>
      <c r="E24" s="28"/>
      <c r="F24" s="40"/>
    </row>
    <row r="25" spans="1:6" ht="29" x14ac:dyDescent="0.35">
      <c r="A25" s="34" t="s">
        <v>174</v>
      </c>
      <c r="B25" s="35" t="s">
        <v>155</v>
      </c>
      <c r="C25" s="35" t="s">
        <v>156</v>
      </c>
      <c r="D25" s="36" t="s">
        <v>157</v>
      </c>
      <c r="E25" s="35" t="s">
        <v>158</v>
      </c>
      <c r="F25" s="35"/>
    </row>
    <row r="26" spans="1:6" x14ac:dyDescent="0.35">
      <c r="A26" s="37" t="s">
        <v>13</v>
      </c>
      <c r="B26" s="41">
        <v>9000</v>
      </c>
      <c r="C26" s="28">
        <f>B26</f>
        <v>9000</v>
      </c>
      <c r="D26" s="28">
        <f>C26</f>
        <v>9000</v>
      </c>
      <c r="E26" s="41">
        <v>9750</v>
      </c>
      <c r="F26" s="40">
        <v>20</v>
      </c>
    </row>
    <row r="27" spans="1:6" x14ac:dyDescent="0.35">
      <c r="A27" s="37" t="s">
        <v>175</v>
      </c>
      <c r="B27" s="41">
        <v>28</v>
      </c>
      <c r="C27" s="28">
        <v>28.32</v>
      </c>
      <c r="D27" s="28">
        <f>C27</f>
        <v>28.32</v>
      </c>
      <c r="E27" s="41">
        <f>D27/2</f>
        <v>14.16</v>
      </c>
      <c r="F27" s="40">
        <v>21</v>
      </c>
    </row>
    <row r="28" spans="1:6" x14ac:dyDescent="0.35">
      <c r="A28" s="37" t="s">
        <v>176</v>
      </c>
      <c r="B28" s="28">
        <v>709</v>
      </c>
      <c r="C28" s="28">
        <f>B28</f>
        <v>709</v>
      </c>
      <c r="D28" s="28">
        <f>C28</f>
        <v>709</v>
      </c>
      <c r="E28" s="28">
        <f>D28</f>
        <v>709</v>
      </c>
      <c r="F28" s="40">
        <v>22</v>
      </c>
    </row>
    <row r="29" spans="1:6" x14ac:dyDescent="0.35">
      <c r="A29" s="37" t="s">
        <v>177</v>
      </c>
      <c r="B29" s="28">
        <v>17</v>
      </c>
      <c r="C29" s="28">
        <v>17.489999999999998</v>
      </c>
      <c r="D29" s="28">
        <v>17.489999999999998</v>
      </c>
      <c r="E29" s="28">
        <v>18</v>
      </c>
      <c r="F29" s="40">
        <v>23</v>
      </c>
    </row>
    <row r="30" spans="1:6" x14ac:dyDescent="0.35">
      <c r="A30" s="37" t="s">
        <v>17</v>
      </c>
      <c r="B30" s="28">
        <v>0</v>
      </c>
      <c r="C30" s="28">
        <v>8.66</v>
      </c>
      <c r="D30" s="28">
        <f>C30+3.48</f>
        <v>12.14</v>
      </c>
      <c r="E30" s="28">
        <v>15</v>
      </c>
      <c r="F30" s="40">
        <v>24</v>
      </c>
    </row>
    <row r="31" spans="1:6" x14ac:dyDescent="0.35">
      <c r="A31" s="37" t="s">
        <v>139</v>
      </c>
      <c r="B31" s="28">
        <v>340</v>
      </c>
      <c r="C31" s="28">
        <v>310</v>
      </c>
      <c r="D31" s="28">
        <v>310</v>
      </c>
      <c r="E31" s="28">
        <v>310</v>
      </c>
      <c r="F31" s="40">
        <v>25</v>
      </c>
    </row>
    <row r="32" spans="1:6" x14ac:dyDescent="0.35">
      <c r="A32" s="37" t="s">
        <v>9</v>
      </c>
      <c r="B32" s="28">
        <v>0</v>
      </c>
      <c r="C32" s="28">
        <v>3625</v>
      </c>
      <c r="D32" s="28">
        <f>C32+97.5</f>
        <v>3722.5</v>
      </c>
      <c r="E32" s="28">
        <v>0</v>
      </c>
      <c r="F32" s="40">
        <v>26</v>
      </c>
    </row>
    <row r="33" spans="1:6" x14ac:dyDescent="0.35">
      <c r="A33" s="37" t="s">
        <v>7</v>
      </c>
      <c r="B33" s="28">
        <v>0</v>
      </c>
      <c r="C33" s="28">
        <v>27805.72</v>
      </c>
      <c r="D33" s="28">
        <f>C33</f>
        <v>27805.72</v>
      </c>
      <c r="E33" s="28">
        <v>140</v>
      </c>
      <c r="F33" s="40">
        <v>27</v>
      </c>
    </row>
    <row r="34" spans="1:6" x14ac:dyDescent="0.35">
      <c r="A34" s="42" t="s">
        <v>178</v>
      </c>
      <c r="B34" s="38">
        <v>576</v>
      </c>
      <c r="C34" s="38">
        <v>9509.34</v>
      </c>
      <c r="D34" s="38">
        <f>C34+1367.27</f>
        <v>10876.61</v>
      </c>
      <c r="E34" s="38">
        <f>E22</f>
        <v>916</v>
      </c>
      <c r="F34" s="40">
        <v>28</v>
      </c>
    </row>
    <row r="35" spans="1:6" x14ac:dyDescent="0.35">
      <c r="A35" s="47" t="s">
        <v>179</v>
      </c>
      <c r="B35" s="48">
        <f>SUM(B26:B34)</f>
        <v>10670</v>
      </c>
      <c r="C35" s="48">
        <f>SUM(C26:C34)</f>
        <v>51013.53</v>
      </c>
      <c r="D35" s="48">
        <f>SUM(D26:D34)</f>
        <v>52481.78</v>
      </c>
      <c r="E35" s="48">
        <f>SUM(E26:E34)</f>
        <v>11872.16</v>
      </c>
      <c r="F35" s="40"/>
    </row>
    <row r="36" spans="1:6" x14ac:dyDescent="0.35">
      <c r="A36" s="37"/>
      <c r="B36" s="49"/>
      <c r="C36" s="28"/>
      <c r="D36" s="28"/>
      <c r="E36" s="49"/>
      <c r="F36" s="40"/>
    </row>
    <row r="37" spans="1:6" x14ac:dyDescent="0.35">
      <c r="A37" s="47" t="s">
        <v>180</v>
      </c>
      <c r="B37" s="48">
        <f>B35-B23</f>
        <v>58</v>
      </c>
      <c r="C37" s="48">
        <f t="shared" ref="C37:E37" si="0">C35-C23</f>
        <v>460.3099999999904</v>
      </c>
      <c r="D37" s="48">
        <f t="shared" si="0"/>
        <v>762.79999999999563</v>
      </c>
      <c r="E37" s="48">
        <f t="shared" si="0"/>
        <v>77.159999999999854</v>
      </c>
      <c r="F37" s="40"/>
    </row>
    <row r="38" spans="1:6" x14ac:dyDescent="0.35">
      <c r="B38" s="50"/>
      <c r="F38" s="51"/>
    </row>
    <row r="39" spans="1:6" x14ac:dyDescent="0.35">
      <c r="A39" s="52" t="s">
        <v>181</v>
      </c>
      <c r="B39" s="50"/>
      <c r="F39" s="51"/>
    </row>
    <row r="40" spans="1:6" x14ac:dyDescent="0.35">
      <c r="A40" s="52"/>
      <c r="B40" s="50"/>
      <c r="F40" s="51"/>
    </row>
    <row r="41" spans="1:6" x14ac:dyDescent="0.35">
      <c r="A41" s="53" t="s">
        <v>182</v>
      </c>
      <c r="B41" s="54"/>
      <c r="C41" s="2">
        <f>D23-C23</f>
        <v>1165.7599999999948</v>
      </c>
      <c r="F41" s="51"/>
    </row>
    <row r="42" spans="1:6" x14ac:dyDescent="0.35">
      <c r="B42" s="50"/>
      <c r="F42" s="51"/>
    </row>
    <row r="43" spans="1:6" ht="29" x14ac:dyDescent="0.35">
      <c r="A43" s="9" t="s">
        <v>183</v>
      </c>
      <c r="B43" s="35" t="s">
        <v>184</v>
      </c>
      <c r="C43" s="35" t="s">
        <v>156</v>
      </c>
      <c r="D43" s="36" t="s">
        <v>157</v>
      </c>
      <c r="E43" s="36" t="s">
        <v>185</v>
      </c>
      <c r="F43" s="51"/>
    </row>
    <row r="44" spans="1:6" x14ac:dyDescent="0.35">
      <c r="A44" t="s">
        <v>186</v>
      </c>
      <c r="B44" s="55">
        <v>933.53</v>
      </c>
      <c r="C44" s="55">
        <v>1360.18</v>
      </c>
      <c r="D44" s="55">
        <f>C44-C41</f>
        <v>194.4200000000053</v>
      </c>
      <c r="F44" s="51"/>
    </row>
    <row r="45" spans="1:6" x14ac:dyDescent="0.35">
      <c r="A45" t="s">
        <v>187</v>
      </c>
      <c r="B45" s="56">
        <v>7502.53</v>
      </c>
      <c r="C45" s="56">
        <v>7511.19</v>
      </c>
      <c r="D45" s="56">
        <f>C45</f>
        <v>7511.19</v>
      </c>
      <c r="F45" s="51"/>
    </row>
    <row r="46" spans="1:6" x14ac:dyDescent="0.35">
      <c r="A46" s="9" t="s">
        <v>188</v>
      </c>
      <c r="B46" s="57">
        <f t="shared" ref="B46:C46" si="1">SUM(B44:B45)</f>
        <v>8436.06</v>
      </c>
      <c r="C46" s="57">
        <f t="shared" si="1"/>
        <v>8871.369999999999</v>
      </c>
      <c r="D46" s="57">
        <f>SUM(D44:D45)</f>
        <v>7705.6100000000051</v>
      </c>
      <c r="E46" s="58">
        <f>D46+E37</f>
        <v>7782.770000000005</v>
      </c>
      <c r="F46" s="51">
        <v>29</v>
      </c>
    </row>
    <row r="47" spans="1:6" x14ac:dyDescent="0.35">
      <c r="F47" s="51"/>
    </row>
    <row r="48" spans="1:6" x14ac:dyDescent="0.35">
      <c r="F48" s="5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66010-F1BB-466C-8907-405549C08C64}">
  <sheetPr>
    <pageSetUpPr fitToPage="1"/>
  </sheetPr>
  <dimension ref="A1:V34"/>
  <sheetViews>
    <sheetView topLeftCell="H19" workbookViewId="0">
      <selection activeCell="N20" sqref="N20"/>
    </sheetView>
  </sheetViews>
  <sheetFormatPr defaultColWidth="9.08984375" defaultRowHeight="14" x14ac:dyDescent="0.3"/>
  <cols>
    <col min="1" max="1" width="20.08984375" style="67" customWidth="1"/>
    <col min="2" max="2" width="11" style="67" customWidth="1"/>
    <col min="3" max="3" width="32.54296875" style="67" customWidth="1"/>
    <col min="4" max="4" width="9.08984375" style="67"/>
    <col min="5" max="5" width="3.36328125" style="67" customWidth="1"/>
    <col min="6" max="6" width="9.08984375" style="67"/>
    <col min="7" max="7" width="10.08984375" style="67" customWidth="1"/>
    <col min="8" max="8" width="12.453125" style="67" customWidth="1"/>
    <col min="9" max="11" width="9.08984375" style="67" hidden="1" customWidth="1"/>
    <col min="12" max="12" width="13.36328125" style="67" customWidth="1"/>
    <col min="13" max="13" width="50.453125" style="66" bestFit="1" customWidth="1"/>
    <col min="14" max="14" width="86" style="67" bestFit="1" customWidth="1"/>
    <col min="15" max="256" width="9.08984375" style="67"/>
    <col min="257" max="257" width="20.08984375" style="67" customWidth="1"/>
    <col min="258" max="258" width="11" style="67" customWidth="1"/>
    <col min="259" max="259" width="32.54296875" style="67" customWidth="1"/>
    <col min="260" max="260" width="9.08984375" style="67"/>
    <col min="261" max="261" width="3.36328125" style="67" customWidth="1"/>
    <col min="262" max="262" width="9.08984375" style="67"/>
    <col min="263" max="263" width="10.08984375" style="67" customWidth="1"/>
    <col min="264" max="264" width="12.453125" style="67" customWidth="1"/>
    <col min="265" max="267" width="0" style="67" hidden="1" customWidth="1"/>
    <col min="268" max="268" width="13.36328125" style="67" customWidth="1"/>
    <col min="269" max="269" width="50.453125" style="67" bestFit="1" customWidth="1"/>
    <col min="270" max="270" width="86" style="67" bestFit="1" customWidth="1"/>
    <col min="271" max="512" width="9.08984375" style="67"/>
    <col min="513" max="513" width="20.08984375" style="67" customWidth="1"/>
    <col min="514" max="514" width="11" style="67" customWidth="1"/>
    <col min="515" max="515" width="32.54296875" style="67" customWidth="1"/>
    <col min="516" max="516" width="9.08984375" style="67"/>
    <col min="517" max="517" width="3.36328125" style="67" customWidth="1"/>
    <col min="518" max="518" width="9.08984375" style="67"/>
    <col min="519" max="519" width="10.08984375" style="67" customWidth="1"/>
    <col min="520" max="520" width="12.453125" style="67" customWidth="1"/>
    <col min="521" max="523" width="0" style="67" hidden="1" customWidth="1"/>
    <col min="524" max="524" width="13.36328125" style="67" customWidth="1"/>
    <col min="525" max="525" width="50.453125" style="67" bestFit="1" customWidth="1"/>
    <col min="526" max="526" width="86" style="67" bestFit="1" customWidth="1"/>
    <col min="527" max="768" width="9.08984375" style="67"/>
    <col min="769" max="769" width="20.08984375" style="67" customWidth="1"/>
    <col min="770" max="770" width="11" style="67" customWidth="1"/>
    <col min="771" max="771" width="32.54296875" style="67" customWidth="1"/>
    <col min="772" max="772" width="9.08984375" style="67"/>
    <col min="773" max="773" width="3.36328125" style="67" customWidth="1"/>
    <col min="774" max="774" width="9.08984375" style="67"/>
    <col min="775" max="775" width="10.08984375" style="67" customWidth="1"/>
    <col min="776" max="776" width="12.453125" style="67" customWidth="1"/>
    <col min="777" max="779" width="0" style="67" hidden="1" customWidth="1"/>
    <col min="780" max="780" width="13.36328125" style="67" customWidth="1"/>
    <col min="781" max="781" width="50.453125" style="67" bestFit="1" customWidth="1"/>
    <col min="782" max="782" width="86" style="67" bestFit="1" customWidth="1"/>
    <col min="783" max="1024" width="9.08984375" style="67"/>
    <col min="1025" max="1025" width="20.08984375" style="67" customWidth="1"/>
    <col min="1026" max="1026" width="11" style="67" customWidth="1"/>
    <col min="1027" max="1027" width="32.54296875" style="67" customWidth="1"/>
    <col min="1028" max="1028" width="9.08984375" style="67"/>
    <col min="1029" max="1029" width="3.36328125" style="67" customWidth="1"/>
    <col min="1030" max="1030" width="9.08984375" style="67"/>
    <col min="1031" max="1031" width="10.08984375" style="67" customWidth="1"/>
    <col min="1032" max="1032" width="12.453125" style="67" customWidth="1"/>
    <col min="1033" max="1035" width="0" style="67" hidden="1" customWidth="1"/>
    <col min="1036" max="1036" width="13.36328125" style="67" customWidth="1"/>
    <col min="1037" max="1037" width="50.453125" style="67" bestFit="1" customWidth="1"/>
    <col min="1038" max="1038" width="86" style="67" bestFit="1" customWidth="1"/>
    <col min="1039" max="1280" width="9.08984375" style="67"/>
    <col min="1281" max="1281" width="20.08984375" style="67" customWidth="1"/>
    <col min="1282" max="1282" width="11" style="67" customWidth="1"/>
    <col min="1283" max="1283" width="32.54296875" style="67" customWidth="1"/>
    <col min="1284" max="1284" width="9.08984375" style="67"/>
    <col min="1285" max="1285" width="3.36328125" style="67" customWidth="1"/>
    <col min="1286" max="1286" width="9.08984375" style="67"/>
    <col min="1287" max="1287" width="10.08984375" style="67" customWidth="1"/>
    <col min="1288" max="1288" width="12.453125" style="67" customWidth="1"/>
    <col min="1289" max="1291" width="0" style="67" hidden="1" customWidth="1"/>
    <col min="1292" max="1292" width="13.36328125" style="67" customWidth="1"/>
    <col min="1293" max="1293" width="50.453125" style="67" bestFit="1" customWidth="1"/>
    <col min="1294" max="1294" width="86" style="67" bestFit="1" customWidth="1"/>
    <col min="1295" max="1536" width="9.08984375" style="67"/>
    <col min="1537" max="1537" width="20.08984375" style="67" customWidth="1"/>
    <col min="1538" max="1538" width="11" style="67" customWidth="1"/>
    <col min="1539" max="1539" width="32.54296875" style="67" customWidth="1"/>
    <col min="1540" max="1540" width="9.08984375" style="67"/>
    <col min="1541" max="1541" width="3.36328125" style="67" customWidth="1"/>
    <col min="1542" max="1542" width="9.08984375" style="67"/>
    <col min="1543" max="1543" width="10.08984375" style="67" customWidth="1"/>
    <col min="1544" max="1544" width="12.453125" style="67" customWidth="1"/>
    <col min="1545" max="1547" width="0" style="67" hidden="1" customWidth="1"/>
    <col min="1548" max="1548" width="13.36328125" style="67" customWidth="1"/>
    <col min="1549" max="1549" width="50.453125" style="67" bestFit="1" customWidth="1"/>
    <col min="1550" max="1550" width="86" style="67" bestFit="1" customWidth="1"/>
    <col min="1551" max="1792" width="9.08984375" style="67"/>
    <col min="1793" max="1793" width="20.08984375" style="67" customWidth="1"/>
    <col min="1794" max="1794" width="11" style="67" customWidth="1"/>
    <col min="1795" max="1795" width="32.54296875" style="67" customWidth="1"/>
    <col min="1796" max="1796" width="9.08984375" style="67"/>
    <col min="1797" max="1797" width="3.36328125" style="67" customWidth="1"/>
    <col min="1798" max="1798" width="9.08984375" style="67"/>
    <col min="1799" max="1799" width="10.08984375" style="67" customWidth="1"/>
    <col min="1800" max="1800" width="12.453125" style="67" customWidth="1"/>
    <col min="1801" max="1803" width="0" style="67" hidden="1" customWidth="1"/>
    <col min="1804" max="1804" width="13.36328125" style="67" customWidth="1"/>
    <col min="1805" max="1805" width="50.453125" style="67" bestFit="1" customWidth="1"/>
    <col min="1806" max="1806" width="86" style="67" bestFit="1" customWidth="1"/>
    <col min="1807" max="2048" width="9.08984375" style="67"/>
    <col min="2049" max="2049" width="20.08984375" style="67" customWidth="1"/>
    <col min="2050" max="2050" width="11" style="67" customWidth="1"/>
    <col min="2051" max="2051" width="32.54296875" style="67" customWidth="1"/>
    <col min="2052" max="2052" width="9.08984375" style="67"/>
    <col min="2053" max="2053" width="3.36328125" style="67" customWidth="1"/>
    <col min="2054" max="2054" width="9.08984375" style="67"/>
    <col min="2055" max="2055" width="10.08984375" style="67" customWidth="1"/>
    <col min="2056" max="2056" width="12.453125" style="67" customWidth="1"/>
    <col min="2057" max="2059" width="0" style="67" hidden="1" customWidth="1"/>
    <col min="2060" max="2060" width="13.36328125" style="67" customWidth="1"/>
    <col min="2061" max="2061" width="50.453125" style="67" bestFit="1" customWidth="1"/>
    <col min="2062" max="2062" width="86" style="67" bestFit="1" customWidth="1"/>
    <col min="2063" max="2304" width="9.08984375" style="67"/>
    <col min="2305" max="2305" width="20.08984375" style="67" customWidth="1"/>
    <col min="2306" max="2306" width="11" style="67" customWidth="1"/>
    <col min="2307" max="2307" width="32.54296875" style="67" customWidth="1"/>
    <col min="2308" max="2308" width="9.08984375" style="67"/>
    <col min="2309" max="2309" width="3.36328125" style="67" customWidth="1"/>
    <col min="2310" max="2310" width="9.08984375" style="67"/>
    <col min="2311" max="2311" width="10.08984375" style="67" customWidth="1"/>
    <col min="2312" max="2312" width="12.453125" style="67" customWidth="1"/>
    <col min="2313" max="2315" width="0" style="67" hidden="1" customWidth="1"/>
    <col min="2316" max="2316" width="13.36328125" style="67" customWidth="1"/>
    <col min="2317" max="2317" width="50.453125" style="67" bestFit="1" customWidth="1"/>
    <col min="2318" max="2318" width="86" style="67" bestFit="1" customWidth="1"/>
    <col min="2319" max="2560" width="9.08984375" style="67"/>
    <col min="2561" max="2561" width="20.08984375" style="67" customWidth="1"/>
    <col min="2562" max="2562" width="11" style="67" customWidth="1"/>
    <col min="2563" max="2563" width="32.54296875" style="67" customWidth="1"/>
    <col min="2564" max="2564" width="9.08984375" style="67"/>
    <col min="2565" max="2565" width="3.36328125" style="67" customWidth="1"/>
    <col min="2566" max="2566" width="9.08984375" style="67"/>
    <col min="2567" max="2567" width="10.08984375" style="67" customWidth="1"/>
    <col min="2568" max="2568" width="12.453125" style="67" customWidth="1"/>
    <col min="2569" max="2571" width="0" style="67" hidden="1" customWidth="1"/>
    <col min="2572" max="2572" width="13.36328125" style="67" customWidth="1"/>
    <col min="2573" max="2573" width="50.453125" style="67" bestFit="1" customWidth="1"/>
    <col min="2574" max="2574" width="86" style="67" bestFit="1" customWidth="1"/>
    <col min="2575" max="2816" width="9.08984375" style="67"/>
    <col min="2817" max="2817" width="20.08984375" style="67" customWidth="1"/>
    <col min="2818" max="2818" width="11" style="67" customWidth="1"/>
    <col min="2819" max="2819" width="32.54296875" style="67" customWidth="1"/>
    <col min="2820" max="2820" width="9.08984375" style="67"/>
    <col min="2821" max="2821" width="3.36328125" style="67" customWidth="1"/>
    <col min="2822" max="2822" width="9.08984375" style="67"/>
    <col min="2823" max="2823" width="10.08984375" style="67" customWidth="1"/>
    <col min="2824" max="2824" width="12.453125" style="67" customWidth="1"/>
    <col min="2825" max="2827" width="0" style="67" hidden="1" customWidth="1"/>
    <col min="2828" max="2828" width="13.36328125" style="67" customWidth="1"/>
    <col min="2829" max="2829" width="50.453125" style="67" bestFit="1" customWidth="1"/>
    <col min="2830" max="2830" width="86" style="67" bestFit="1" customWidth="1"/>
    <col min="2831" max="3072" width="9.08984375" style="67"/>
    <col min="3073" max="3073" width="20.08984375" style="67" customWidth="1"/>
    <col min="3074" max="3074" width="11" style="67" customWidth="1"/>
    <col min="3075" max="3075" width="32.54296875" style="67" customWidth="1"/>
    <col min="3076" max="3076" width="9.08984375" style="67"/>
    <col min="3077" max="3077" width="3.36328125" style="67" customWidth="1"/>
    <col min="3078" max="3078" width="9.08984375" style="67"/>
    <col min="3079" max="3079" width="10.08984375" style="67" customWidth="1"/>
    <col min="3080" max="3080" width="12.453125" style="67" customWidth="1"/>
    <col min="3081" max="3083" width="0" style="67" hidden="1" customWidth="1"/>
    <col min="3084" max="3084" width="13.36328125" style="67" customWidth="1"/>
    <col min="3085" max="3085" width="50.453125" style="67" bestFit="1" customWidth="1"/>
    <col min="3086" max="3086" width="86" style="67" bestFit="1" customWidth="1"/>
    <col min="3087" max="3328" width="9.08984375" style="67"/>
    <col min="3329" max="3329" width="20.08984375" style="67" customWidth="1"/>
    <col min="3330" max="3330" width="11" style="67" customWidth="1"/>
    <col min="3331" max="3331" width="32.54296875" style="67" customWidth="1"/>
    <col min="3332" max="3332" width="9.08984375" style="67"/>
    <col min="3333" max="3333" width="3.36328125" style="67" customWidth="1"/>
    <col min="3334" max="3334" width="9.08984375" style="67"/>
    <col min="3335" max="3335" width="10.08984375" style="67" customWidth="1"/>
    <col min="3336" max="3336" width="12.453125" style="67" customWidth="1"/>
    <col min="3337" max="3339" width="0" style="67" hidden="1" customWidth="1"/>
    <col min="3340" max="3340" width="13.36328125" style="67" customWidth="1"/>
    <col min="3341" max="3341" width="50.453125" style="67" bestFit="1" customWidth="1"/>
    <col min="3342" max="3342" width="86" style="67" bestFit="1" customWidth="1"/>
    <col min="3343" max="3584" width="9.08984375" style="67"/>
    <col min="3585" max="3585" width="20.08984375" style="67" customWidth="1"/>
    <col min="3586" max="3586" width="11" style="67" customWidth="1"/>
    <col min="3587" max="3587" width="32.54296875" style="67" customWidth="1"/>
    <col min="3588" max="3588" width="9.08984375" style="67"/>
    <col min="3589" max="3589" width="3.36328125" style="67" customWidth="1"/>
    <col min="3590" max="3590" width="9.08984375" style="67"/>
    <col min="3591" max="3591" width="10.08984375" style="67" customWidth="1"/>
    <col min="3592" max="3592" width="12.453125" style="67" customWidth="1"/>
    <col min="3593" max="3595" width="0" style="67" hidden="1" customWidth="1"/>
    <col min="3596" max="3596" width="13.36328125" style="67" customWidth="1"/>
    <col min="3597" max="3597" width="50.453125" style="67" bestFit="1" customWidth="1"/>
    <col min="3598" max="3598" width="86" style="67" bestFit="1" customWidth="1"/>
    <col min="3599" max="3840" width="9.08984375" style="67"/>
    <col min="3841" max="3841" width="20.08984375" style="67" customWidth="1"/>
    <col min="3842" max="3842" width="11" style="67" customWidth="1"/>
    <col min="3843" max="3843" width="32.54296875" style="67" customWidth="1"/>
    <col min="3844" max="3844" width="9.08984375" style="67"/>
    <col min="3845" max="3845" width="3.36328125" style="67" customWidth="1"/>
    <col min="3846" max="3846" width="9.08984375" style="67"/>
    <col min="3847" max="3847" width="10.08984375" style="67" customWidth="1"/>
    <col min="3848" max="3848" width="12.453125" style="67" customWidth="1"/>
    <col min="3849" max="3851" width="0" style="67" hidden="1" customWidth="1"/>
    <col min="3852" max="3852" width="13.36328125" style="67" customWidth="1"/>
    <col min="3853" max="3853" width="50.453125" style="67" bestFit="1" customWidth="1"/>
    <col min="3854" max="3854" width="86" style="67" bestFit="1" customWidth="1"/>
    <col min="3855" max="4096" width="9.08984375" style="67"/>
    <col min="4097" max="4097" width="20.08984375" style="67" customWidth="1"/>
    <col min="4098" max="4098" width="11" style="67" customWidth="1"/>
    <col min="4099" max="4099" width="32.54296875" style="67" customWidth="1"/>
    <col min="4100" max="4100" width="9.08984375" style="67"/>
    <col min="4101" max="4101" width="3.36328125" style="67" customWidth="1"/>
    <col min="4102" max="4102" width="9.08984375" style="67"/>
    <col min="4103" max="4103" width="10.08984375" style="67" customWidth="1"/>
    <col min="4104" max="4104" width="12.453125" style="67" customWidth="1"/>
    <col min="4105" max="4107" width="0" style="67" hidden="1" customWidth="1"/>
    <col min="4108" max="4108" width="13.36328125" style="67" customWidth="1"/>
    <col min="4109" max="4109" width="50.453125" style="67" bestFit="1" customWidth="1"/>
    <col min="4110" max="4110" width="86" style="67" bestFit="1" customWidth="1"/>
    <col min="4111" max="4352" width="9.08984375" style="67"/>
    <col min="4353" max="4353" width="20.08984375" style="67" customWidth="1"/>
    <col min="4354" max="4354" width="11" style="67" customWidth="1"/>
    <col min="4355" max="4355" width="32.54296875" style="67" customWidth="1"/>
    <col min="4356" max="4356" width="9.08984375" style="67"/>
    <col min="4357" max="4357" width="3.36328125" style="67" customWidth="1"/>
    <col min="4358" max="4358" width="9.08984375" style="67"/>
    <col min="4359" max="4359" width="10.08984375" style="67" customWidth="1"/>
    <col min="4360" max="4360" width="12.453125" style="67" customWidth="1"/>
    <col min="4361" max="4363" width="0" style="67" hidden="1" customWidth="1"/>
    <col min="4364" max="4364" width="13.36328125" style="67" customWidth="1"/>
    <col min="4365" max="4365" width="50.453125" style="67" bestFit="1" customWidth="1"/>
    <col min="4366" max="4366" width="86" style="67" bestFit="1" customWidth="1"/>
    <col min="4367" max="4608" width="9.08984375" style="67"/>
    <col min="4609" max="4609" width="20.08984375" style="67" customWidth="1"/>
    <col min="4610" max="4610" width="11" style="67" customWidth="1"/>
    <col min="4611" max="4611" width="32.54296875" style="67" customWidth="1"/>
    <col min="4612" max="4612" width="9.08984375" style="67"/>
    <col min="4613" max="4613" width="3.36328125" style="67" customWidth="1"/>
    <col min="4614" max="4614" width="9.08984375" style="67"/>
    <col min="4615" max="4615" width="10.08984375" style="67" customWidth="1"/>
    <col min="4616" max="4616" width="12.453125" style="67" customWidth="1"/>
    <col min="4617" max="4619" width="0" style="67" hidden="1" customWidth="1"/>
    <col min="4620" max="4620" width="13.36328125" style="67" customWidth="1"/>
    <col min="4621" max="4621" width="50.453125" style="67" bestFit="1" customWidth="1"/>
    <col min="4622" max="4622" width="86" style="67" bestFit="1" customWidth="1"/>
    <col min="4623" max="4864" width="9.08984375" style="67"/>
    <col min="4865" max="4865" width="20.08984375" style="67" customWidth="1"/>
    <col min="4866" max="4866" width="11" style="67" customWidth="1"/>
    <col min="4867" max="4867" width="32.54296875" style="67" customWidth="1"/>
    <col min="4868" max="4868" width="9.08984375" style="67"/>
    <col min="4869" max="4869" width="3.36328125" style="67" customWidth="1"/>
    <col min="4870" max="4870" width="9.08984375" style="67"/>
    <col min="4871" max="4871" width="10.08984375" style="67" customWidth="1"/>
    <col min="4872" max="4872" width="12.453125" style="67" customWidth="1"/>
    <col min="4873" max="4875" width="0" style="67" hidden="1" customWidth="1"/>
    <col min="4876" max="4876" width="13.36328125" style="67" customWidth="1"/>
    <col min="4877" max="4877" width="50.453125" style="67" bestFit="1" customWidth="1"/>
    <col min="4878" max="4878" width="86" style="67" bestFit="1" customWidth="1"/>
    <col min="4879" max="5120" width="9.08984375" style="67"/>
    <col min="5121" max="5121" width="20.08984375" style="67" customWidth="1"/>
    <col min="5122" max="5122" width="11" style="67" customWidth="1"/>
    <col min="5123" max="5123" width="32.54296875" style="67" customWidth="1"/>
    <col min="5124" max="5124" width="9.08984375" style="67"/>
    <col min="5125" max="5125" width="3.36328125" style="67" customWidth="1"/>
    <col min="5126" max="5126" width="9.08984375" style="67"/>
    <col min="5127" max="5127" width="10.08984375" style="67" customWidth="1"/>
    <col min="5128" max="5128" width="12.453125" style="67" customWidth="1"/>
    <col min="5129" max="5131" width="0" style="67" hidden="1" customWidth="1"/>
    <col min="5132" max="5132" width="13.36328125" style="67" customWidth="1"/>
    <col min="5133" max="5133" width="50.453125" style="67" bestFit="1" customWidth="1"/>
    <col min="5134" max="5134" width="86" style="67" bestFit="1" customWidth="1"/>
    <col min="5135" max="5376" width="9.08984375" style="67"/>
    <col min="5377" max="5377" width="20.08984375" style="67" customWidth="1"/>
    <col min="5378" max="5378" width="11" style="67" customWidth="1"/>
    <col min="5379" max="5379" width="32.54296875" style="67" customWidth="1"/>
    <col min="5380" max="5380" width="9.08984375" style="67"/>
    <col min="5381" max="5381" width="3.36328125" style="67" customWidth="1"/>
    <col min="5382" max="5382" width="9.08984375" style="67"/>
    <col min="5383" max="5383" width="10.08984375" style="67" customWidth="1"/>
    <col min="5384" max="5384" width="12.453125" style="67" customWidth="1"/>
    <col min="5385" max="5387" width="0" style="67" hidden="1" customWidth="1"/>
    <col min="5388" max="5388" width="13.36328125" style="67" customWidth="1"/>
    <col min="5389" max="5389" width="50.453125" style="67" bestFit="1" customWidth="1"/>
    <col min="5390" max="5390" width="86" style="67" bestFit="1" customWidth="1"/>
    <col min="5391" max="5632" width="9.08984375" style="67"/>
    <col min="5633" max="5633" width="20.08984375" style="67" customWidth="1"/>
    <col min="5634" max="5634" width="11" style="67" customWidth="1"/>
    <col min="5635" max="5635" width="32.54296875" style="67" customWidth="1"/>
    <col min="5636" max="5636" width="9.08984375" style="67"/>
    <col min="5637" max="5637" width="3.36328125" style="67" customWidth="1"/>
    <col min="5638" max="5638" width="9.08984375" style="67"/>
    <col min="5639" max="5639" width="10.08984375" style="67" customWidth="1"/>
    <col min="5640" max="5640" width="12.453125" style="67" customWidth="1"/>
    <col min="5641" max="5643" width="0" style="67" hidden="1" customWidth="1"/>
    <col min="5644" max="5644" width="13.36328125" style="67" customWidth="1"/>
    <col min="5645" max="5645" width="50.453125" style="67" bestFit="1" customWidth="1"/>
    <col min="5646" max="5646" width="86" style="67" bestFit="1" customWidth="1"/>
    <col min="5647" max="5888" width="9.08984375" style="67"/>
    <col min="5889" max="5889" width="20.08984375" style="67" customWidth="1"/>
    <col min="5890" max="5890" width="11" style="67" customWidth="1"/>
    <col min="5891" max="5891" width="32.54296875" style="67" customWidth="1"/>
    <col min="5892" max="5892" width="9.08984375" style="67"/>
    <col min="5893" max="5893" width="3.36328125" style="67" customWidth="1"/>
    <col min="5894" max="5894" width="9.08984375" style="67"/>
    <col min="5895" max="5895" width="10.08984375" style="67" customWidth="1"/>
    <col min="5896" max="5896" width="12.453125" style="67" customWidth="1"/>
    <col min="5897" max="5899" width="0" style="67" hidden="1" customWidth="1"/>
    <col min="5900" max="5900" width="13.36328125" style="67" customWidth="1"/>
    <col min="5901" max="5901" width="50.453125" style="67" bestFit="1" customWidth="1"/>
    <col min="5902" max="5902" width="86" style="67" bestFit="1" customWidth="1"/>
    <col min="5903" max="6144" width="9.08984375" style="67"/>
    <col min="6145" max="6145" width="20.08984375" style="67" customWidth="1"/>
    <col min="6146" max="6146" width="11" style="67" customWidth="1"/>
    <col min="6147" max="6147" width="32.54296875" style="67" customWidth="1"/>
    <col min="6148" max="6148" width="9.08984375" style="67"/>
    <col min="6149" max="6149" width="3.36328125" style="67" customWidth="1"/>
    <col min="6150" max="6150" width="9.08984375" style="67"/>
    <col min="6151" max="6151" width="10.08984375" style="67" customWidth="1"/>
    <col min="6152" max="6152" width="12.453125" style="67" customWidth="1"/>
    <col min="6153" max="6155" width="0" style="67" hidden="1" customWidth="1"/>
    <col min="6156" max="6156" width="13.36328125" style="67" customWidth="1"/>
    <col min="6157" max="6157" width="50.453125" style="67" bestFit="1" customWidth="1"/>
    <col min="6158" max="6158" width="86" style="67" bestFit="1" customWidth="1"/>
    <col min="6159" max="6400" width="9.08984375" style="67"/>
    <col min="6401" max="6401" width="20.08984375" style="67" customWidth="1"/>
    <col min="6402" max="6402" width="11" style="67" customWidth="1"/>
    <col min="6403" max="6403" width="32.54296875" style="67" customWidth="1"/>
    <col min="6404" max="6404" width="9.08984375" style="67"/>
    <col min="6405" max="6405" width="3.36328125" style="67" customWidth="1"/>
    <col min="6406" max="6406" width="9.08984375" style="67"/>
    <col min="6407" max="6407" width="10.08984375" style="67" customWidth="1"/>
    <col min="6408" max="6408" width="12.453125" style="67" customWidth="1"/>
    <col min="6409" max="6411" width="0" style="67" hidden="1" customWidth="1"/>
    <col min="6412" max="6412" width="13.36328125" style="67" customWidth="1"/>
    <col min="6413" max="6413" width="50.453125" style="67" bestFit="1" customWidth="1"/>
    <col min="6414" max="6414" width="86" style="67" bestFit="1" customWidth="1"/>
    <col min="6415" max="6656" width="9.08984375" style="67"/>
    <col min="6657" max="6657" width="20.08984375" style="67" customWidth="1"/>
    <col min="6658" max="6658" width="11" style="67" customWidth="1"/>
    <col min="6659" max="6659" width="32.54296875" style="67" customWidth="1"/>
    <col min="6660" max="6660" width="9.08984375" style="67"/>
    <col min="6661" max="6661" width="3.36328125" style="67" customWidth="1"/>
    <col min="6662" max="6662" width="9.08984375" style="67"/>
    <col min="6663" max="6663" width="10.08984375" style="67" customWidth="1"/>
    <col min="6664" max="6664" width="12.453125" style="67" customWidth="1"/>
    <col min="6665" max="6667" width="0" style="67" hidden="1" customWidth="1"/>
    <col min="6668" max="6668" width="13.36328125" style="67" customWidth="1"/>
    <col min="6669" max="6669" width="50.453125" style="67" bestFit="1" customWidth="1"/>
    <col min="6670" max="6670" width="86" style="67" bestFit="1" customWidth="1"/>
    <col min="6671" max="6912" width="9.08984375" style="67"/>
    <col min="6913" max="6913" width="20.08984375" style="67" customWidth="1"/>
    <col min="6914" max="6914" width="11" style="67" customWidth="1"/>
    <col min="6915" max="6915" width="32.54296875" style="67" customWidth="1"/>
    <col min="6916" max="6916" width="9.08984375" style="67"/>
    <col min="6917" max="6917" width="3.36328125" style="67" customWidth="1"/>
    <col min="6918" max="6918" width="9.08984375" style="67"/>
    <col min="6919" max="6919" width="10.08984375" style="67" customWidth="1"/>
    <col min="6920" max="6920" width="12.453125" style="67" customWidth="1"/>
    <col min="6921" max="6923" width="0" style="67" hidden="1" customWidth="1"/>
    <col min="6924" max="6924" width="13.36328125" style="67" customWidth="1"/>
    <col min="6925" max="6925" width="50.453125" style="67" bestFit="1" customWidth="1"/>
    <col min="6926" max="6926" width="86" style="67" bestFit="1" customWidth="1"/>
    <col min="6927" max="7168" width="9.08984375" style="67"/>
    <col min="7169" max="7169" width="20.08984375" style="67" customWidth="1"/>
    <col min="7170" max="7170" width="11" style="67" customWidth="1"/>
    <col min="7171" max="7171" width="32.54296875" style="67" customWidth="1"/>
    <col min="7172" max="7172" width="9.08984375" style="67"/>
    <col min="7173" max="7173" width="3.36328125" style="67" customWidth="1"/>
    <col min="7174" max="7174" width="9.08984375" style="67"/>
    <col min="7175" max="7175" width="10.08984375" style="67" customWidth="1"/>
    <col min="7176" max="7176" width="12.453125" style="67" customWidth="1"/>
    <col min="7177" max="7179" width="0" style="67" hidden="1" customWidth="1"/>
    <col min="7180" max="7180" width="13.36328125" style="67" customWidth="1"/>
    <col min="7181" max="7181" width="50.453125" style="67" bestFit="1" customWidth="1"/>
    <col min="7182" max="7182" width="86" style="67" bestFit="1" customWidth="1"/>
    <col min="7183" max="7424" width="9.08984375" style="67"/>
    <col min="7425" max="7425" width="20.08984375" style="67" customWidth="1"/>
    <col min="7426" max="7426" width="11" style="67" customWidth="1"/>
    <col min="7427" max="7427" width="32.54296875" style="67" customWidth="1"/>
    <col min="7428" max="7428" width="9.08984375" style="67"/>
    <col min="7429" max="7429" width="3.36328125" style="67" customWidth="1"/>
    <col min="7430" max="7430" width="9.08984375" style="67"/>
    <col min="7431" max="7431" width="10.08984375" style="67" customWidth="1"/>
    <col min="7432" max="7432" width="12.453125" style="67" customWidth="1"/>
    <col min="7433" max="7435" width="0" style="67" hidden="1" customWidth="1"/>
    <col min="7436" max="7436" width="13.36328125" style="67" customWidth="1"/>
    <col min="7437" max="7437" width="50.453125" style="67" bestFit="1" customWidth="1"/>
    <col min="7438" max="7438" width="86" style="67" bestFit="1" customWidth="1"/>
    <col min="7439" max="7680" width="9.08984375" style="67"/>
    <col min="7681" max="7681" width="20.08984375" style="67" customWidth="1"/>
    <col min="7682" max="7682" width="11" style="67" customWidth="1"/>
    <col min="7683" max="7683" width="32.54296875" style="67" customWidth="1"/>
    <col min="7684" max="7684" width="9.08984375" style="67"/>
    <col min="7685" max="7685" width="3.36328125" style="67" customWidth="1"/>
    <col min="7686" max="7686" width="9.08984375" style="67"/>
    <col min="7687" max="7687" width="10.08984375" style="67" customWidth="1"/>
    <col min="7688" max="7688" width="12.453125" style="67" customWidth="1"/>
    <col min="7689" max="7691" width="0" style="67" hidden="1" customWidth="1"/>
    <col min="7692" max="7692" width="13.36328125" style="67" customWidth="1"/>
    <col min="7693" max="7693" width="50.453125" style="67" bestFit="1" customWidth="1"/>
    <col min="7694" max="7694" width="86" style="67" bestFit="1" customWidth="1"/>
    <col min="7695" max="7936" width="9.08984375" style="67"/>
    <col min="7937" max="7937" width="20.08984375" style="67" customWidth="1"/>
    <col min="7938" max="7938" width="11" style="67" customWidth="1"/>
    <col min="7939" max="7939" width="32.54296875" style="67" customWidth="1"/>
    <col min="7940" max="7940" width="9.08984375" style="67"/>
    <col min="7941" max="7941" width="3.36328125" style="67" customWidth="1"/>
    <col min="7942" max="7942" width="9.08984375" style="67"/>
    <col min="7943" max="7943" width="10.08984375" style="67" customWidth="1"/>
    <col min="7944" max="7944" width="12.453125" style="67" customWidth="1"/>
    <col min="7945" max="7947" width="0" style="67" hidden="1" customWidth="1"/>
    <col min="7948" max="7948" width="13.36328125" style="67" customWidth="1"/>
    <col min="7949" max="7949" width="50.453125" style="67" bestFit="1" customWidth="1"/>
    <col min="7950" max="7950" width="86" style="67" bestFit="1" customWidth="1"/>
    <col min="7951" max="8192" width="9.08984375" style="67"/>
    <col min="8193" max="8193" width="20.08984375" style="67" customWidth="1"/>
    <col min="8194" max="8194" width="11" style="67" customWidth="1"/>
    <col min="8195" max="8195" width="32.54296875" style="67" customWidth="1"/>
    <col min="8196" max="8196" width="9.08984375" style="67"/>
    <col min="8197" max="8197" width="3.36328125" style="67" customWidth="1"/>
    <col min="8198" max="8198" width="9.08984375" style="67"/>
    <col min="8199" max="8199" width="10.08984375" style="67" customWidth="1"/>
    <col min="8200" max="8200" width="12.453125" style="67" customWidth="1"/>
    <col min="8201" max="8203" width="0" style="67" hidden="1" customWidth="1"/>
    <col min="8204" max="8204" width="13.36328125" style="67" customWidth="1"/>
    <col min="8205" max="8205" width="50.453125" style="67" bestFit="1" customWidth="1"/>
    <col min="8206" max="8206" width="86" style="67" bestFit="1" customWidth="1"/>
    <col min="8207" max="8448" width="9.08984375" style="67"/>
    <col min="8449" max="8449" width="20.08984375" style="67" customWidth="1"/>
    <col min="8450" max="8450" width="11" style="67" customWidth="1"/>
    <col min="8451" max="8451" width="32.54296875" style="67" customWidth="1"/>
    <col min="8452" max="8452" width="9.08984375" style="67"/>
    <col min="8453" max="8453" width="3.36328125" style="67" customWidth="1"/>
    <col min="8454" max="8454" width="9.08984375" style="67"/>
    <col min="8455" max="8455" width="10.08984375" style="67" customWidth="1"/>
    <col min="8456" max="8456" width="12.453125" style="67" customWidth="1"/>
    <col min="8457" max="8459" width="0" style="67" hidden="1" customWidth="1"/>
    <col min="8460" max="8460" width="13.36328125" style="67" customWidth="1"/>
    <col min="8461" max="8461" width="50.453125" style="67" bestFit="1" customWidth="1"/>
    <col min="8462" max="8462" width="86" style="67" bestFit="1" customWidth="1"/>
    <col min="8463" max="8704" width="9.08984375" style="67"/>
    <col min="8705" max="8705" width="20.08984375" style="67" customWidth="1"/>
    <col min="8706" max="8706" width="11" style="67" customWidth="1"/>
    <col min="8707" max="8707" width="32.54296875" style="67" customWidth="1"/>
    <col min="8708" max="8708" width="9.08984375" style="67"/>
    <col min="8709" max="8709" width="3.36328125" style="67" customWidth="1"/>
    <col min="8710" max="8710" width="9.08984375" style="67"/>
    <col min="8711" max="8711" width="10.08984375" style="67" customWidth="1"/>
    <col min="8712" max="8712" width="12.453125" style="67" customWidth="1"/>
    <col min="8713" max="8715" width="0" style="67" hidden="1" customWidth="1"/>
    <col min="8716" max="8716" width="13.36328125" style="67" customWidth="1"/>
    <col min="8717" max="8717" width="50.453125" style="67" bestFit="1" customWidth="1"/>
    <col min="8718" max="8718" width="86" style="67" bestFit="1" customWidth="1"/>
    <col min="8719" max="8960" width="9.08984375" style="67"/>
    <col min="8961" max="8961" width="20.08984375" style="67" customWidth="1"/>
    <col min="8962" max="8962" width="11" style="67" customWidth="1"/>
    <col min="8963" max="8963" width="32.54296875" style="67" customWidth="1"/>
    <col min="8964" max="8964" width="9.08984375" style="67"/>
    <col min="8965" max="8965" width="3.36328125" style="67" customWidth="1"/>
    <col min="8966" max="8966" width="9.08984375" style="67"/>
    <col min="8967" max="8967" width="10.08984375" style="67" customWidth="1"/>
    <col min="8968" max="8968" width="12.453125" style="67" customWidth="1"/>
    <col min="8969" max="8971" width="0" style="67" hidden="1" customWidth="1"/>
    <col min="8972" max="8972" width="13.36328125" style="67" customWidth="1"/>
    <col min="8973" max="8973" width="50.453125" style="67" bestFit="1" customWidth="1"/>
    <col min="8974" max="8974" width="86" style="67" bestFit="1" customWidth="1"/>
    <col min="8975" max="9216" width="9.08984375" style="67"/>
    <col min="9217" max="9217" width="20.08984375" style="67" customWidth="1"/>
    <col min="9218" max="9218" width="11" style="67" customWidth="1"/>
    <col min="9219" max="9219" width="32.54296875" style="67" customWidth="1"/>
    <col min="9220" max="9220" width="9.08984375" style="67"/>
    <col min="9221" max="9221" width="3.36328125" style="67" customWidth="1"/>
    <col min="9222" max="9222" width="9.08984375" style="67"/>
    <col min="9223" max="9223" width="10.08984375" style="67" customWidth="1"/>
    <col min="9224" max="9224" width="12.453125" style="67" customWidth="1"/>
    <col min="9225" max="9227" width="0" style="67" hidden="1" customWidth="1"/>
    <col min="9228" max="9228" width="13.36328125" style="67" customWidth="1"/>
    <col min="9229" max="9229" width="50.453125" style="67" bestFit="1" customWidth="1"/>
    <col min="9230" max="9230" width="86" style="67" bestFit="1" customWidth="1"/>
    <col min="9231" max="9472" width="9.08984375" style="67"/>
    <col min="9473" max="9473" width="20.08984375" style="67" customWidth="1"/>
    <col min="9474" max="9474" width="11" style="67" customWidth="1"/>
    <col min="9475" max="9475" width="32.54296875" style="67" customWidth="1"/>
    <col min="9476" max="9476" width="9.08984375" style="67"/>
    <col min="9477" max="9477" width="3.36328125" style="67" customWidth="1"/>
    <col min="9478" max="9478" width="9.08984375" style="67"/>
    <col min="9479" max="9479" width="10.08984375" style="67" customWidth="1"/>
    <col min="9480" max="9480" width="12.453125" style="67" customWidth="1"/>
    <col min="9481" max="9483" width="0" style="67" hidden="1" customWidth="1"/>
    <col min="9484" max="9484" width="13.36328125" style="67" customWidth="1"/>
    <col min="9485" max="9485" width="50.453125" style="67" bestFit="1" customWidth="1"/>
    <col min="9486" max="9486" width="86" style="67" bestFit="1" customWidth="1"/>
    <col min="9487" max="9728" width="9.08984375" style="67"/>
    <col min="9729" max="9729" width="20.08984375" style="67" customWidth="1"/>
    <col min="9730" max="9730" width="11" style="67" customWidth="1"/>
    <col min="9731" max="9731" width="32.54296875" style="67" customWidth="1"/>
    <col min="9732" max="9732" width="9.08984375" style="67"/>
    <col min="9733" max="9733" width="3.36328125" style="67" customWidth="1"/>
    <col min="9734" max="9734" width="9.08984375" style="67"/>
    <col min="9735" max="9735" width="10.08984375" style="67" customWidth="1"/>
    <col min="9736" max="9736" width="12.453125" style="67" customWidth="1"/>
    <col min="9737" max="9739" width="0" style="67" hidden="1" customWidth="1"/>
    <col min="9740" max="9740" width="13.36328125" style="67" customWidth="1"/>
    <col min="9741" max="9741" width="50.453125" style="67" bestFit="1" customWidth="1"/>
    <col min="9742" max="9742" width="86" style="67" bestFit="1" customWidth="1"/>
    <col min="9743" max="9984" width="9.08984375" style="67"/>
    <col min="9985" max="9985" width="20.08984375" style="67" customWidth="1"/>
    <col min="9986" max="9986" width="11" style="67" customWidth="1"/>
    <col min="9987" max="9987" width="32.54296875" style="67" customWidth="1"/>
    <col min="9988" max="9988" width="9.08984375" style="67"/>
    <col min="9989" max="9989" width="3.36328125" style="67" customWidth="1"/>
    <col min="9990" max="9990" width="9.08984375" style="67"/>
    <col min="9991" max="9991" width="10.08984375" style="67" customWidth="1"/>
    <col min="9992" max="9992" width="12.453125" style="67" customWidth="1"/>
    <col min="9993" max="9995" width="0" style="67" hidden="1" customWidth="1"/>
    <col min="9996" max="9996" width="13.36328125" style="67" customWidth="1"/>
    <col min="9997" max="9997" width="50.453125" style="67" bestFit="1" customWidth="1"/>
    <col min="9998" max="9998" width="86" style="67" bestFit="1" customWidth="1"/>
    <col min="9999" max="10240" width="9.08984375" style="67"/>
    <col min="10241" max="10241" width="20.08984375" style="67" customWidth="1"/>
    <col min="10242" max="10242" width="11" style="67" customWidth="1"/>
    <col min="10243" max="10243" width="32.54296875" style="67" customWidth="1"/>
    <col min="10244" max="10244" width="9.08984375" style="67"/>
    <col min="10245" max="10245" width="3.36328125" style="67" customWidth="1"/>
    <col min="10246" max="10246" width="9.08984375" style="67"/>
    <col min="10247" max="10247" width="10.08984375" style="67" customWidth="1"/>
    <col min="10248" max="10248" width="12.453125" style="67" customWidth="1"/>
    <col min="10249" max="10251" width="0" style="67" hidden="1" customWidth="1"/>
    <col min="10252" max="10252" width="13.36328125" style="67" customWidth="1"/>
    <col min="10253" max="10253" width="50.453125" style="67" bestFit="1" customWidth="1"/>
    <col min="10254" max="10254" width="86" style="67" bestFit="1" customWidth="1"/>
    <col min="10255" max="10496" width="9.08984375" style="67"/>
    <col min="10497" max="10497" width="20.08984375" style="67" customWidth="1"/>
    <col min="10498" max="10498" width="11" style="67" customWidth="1"/>
    <col min="10499" max="10499" width="32.54296875" style="67" customWidth="1"/>
    <col min="10500" max="10500" width="9.08984375" style="67"/>
    <col min="10501" max="10501" width="3.36328125" style="67" customWidth="1"/>
    <col min="10502" max="10502" width="9.08984375" style="67"/>
    <col min="10503" max="10503" width="10.08984375" style="67" customWidth="1"/>
    <col min="10504" max="10504" width="12.453125" style="67" customWidth="1"/>
    <col min="10505" max="10507" width="0" style="67" hidden="1" customWidth="1"/>
    <col min="10508" max="10508" width="13.36328125" style="67" customWidth="1"/>
    <col min="10509" max="10509" width="50.453125" style="67" bestFit="1" customWidth="1"/>
    <col min="10510" max="10510" width="86" style="67" bestFit="1" customWidth="1"/>
    <col min="10511" max="10752" width="9.08984375" style="67"/>
    <col min="10753" max="10753" width="20.08984375" style="67" customWidth="1"/>
    <col min="10754" max="10754" width="11" style="67" customWidth="1"/>
    <col min="10755" max="10755" width="32.54296875" style="67" customWidth="1"/>
    <col min="10756" max="10756" width="9.08984375" style="67"/>
    <col min="10757" max="10757" width="3.36328125" style="67" customWidth="1"/>
    <col min="10758" max="10758" width="9.08984375" style="67"/>
    <col min="10759" max="10759" width="10.08984375" style="67" customWidth="1"/>
    <col min="10760" max="10760" width="12.453125" style="67" customWidth="1"/>
    <col min="10761" max="10763" width="0" style="67" hidden="1" customWidth="1"/>
    <col min="10764" max="10764" width="13.36328125" style="67" customWidth="1"/>
    <col min="10765" max="10765" width="50.453125" style="67" bestFit="1" customWidth="1"/>
    <col min="10766" max="10766" width="86" style="67" bestFit="1" customWidth="1"/>
    <col min="10767" max="11008" width="9.08984375" style="67"/>
    <col min="11009" max="11009" width="20.08984375" style="67" customWidth="1"/>
    <col min="11010" max="11010" width="11" style="67" customWidth="1"/>
    <col min="11011" max="11011" width="32.54296875" style="67" customWidth="1"/>
    <col min="11012" max="11012" width="9.08984375" style="67"/>
    <col min="11013" max="11013" width="3.36328125" style="67" customWidth="1"/>
    <col min="11014" max="11014" width="9.08984375" style="67"/>
    <col min="11015" max="11015" width="10.08984375" style="67" customWidth="1"/>
    <col min="11016" max="11016" width="12.453125" style="67" customWidth="1"/>
    <col min="11017" max="11019" width="0" style="67" hidden="1" customWidth="1"/>
    <col min="11020" max="11020" width="13.36328125" style="67" customWidth="1"/>
    <col min="11021" max="11021" width="50.453125" style="67" bestFit="1" customWidth="1"/>
    <col min="11022" max="11022" width="86" style="67" bestFit="1" customWidth="1"/>
    <col min="11023" max="11264" width="9.08984375" style="67"/>
    <col min="11265" max="11265" width="20.08984375" style="67" customWidth="1"/>
    <col min="11266" max="11266" width="11" style="67" customWidth="1"/>
    <col min="11267" max="11267" width="32.54296875" style="67" customWidth="1"/>
    <col min="11268" max="11268" width="9.08984375" style="67"/>
    <col min="11269" max="11269" width="3.36328125" style="67" customWidth="1"/>
    <col min="11270" max="11270" width="9.08984375" style="67"/>
    <col min="11271" max="11271" width="10.08984375" style="67" customWidth="1"/>
    <col min="11272" max="11272" width="12.453125" style="67" customWidth="1"/>
    <col min="11273" max="11275" width="0" style="67" hidden="1" customWidth="1"/>
    <col min="11276" max="11276" width="13.36328125" style="67" customWidth="1"/>
    <col min="11277" max="11277" width="50.453125" style="67" bestFit="1" customWidth="1"/>
    <col min="11278" max="11278" width="86" style="67" bestFit="1" customWidth="1"/>
    <col min="11279" max="11520" width="9.08984375" style="67"/>
    <col min="11521" max="11521" width="20.08984375" style="67" customWidth="1"/>
    <col min="11522" max="11522" width="11" style="67" customWidth="1"/>
    <col min="11523" max="11523" width="32.54296875" style="67" customWidth="1"/>
    <col min="11524" max="11524" width="9.08984375" style="67"/>
    <col min="11525" max="11525" width="3.36328125" style="67" customWidth="1"/>
    <col min="11526" max="11526" width="9.08984375" style="67"/>
    <col min="11527" max="11527" width="10.08984375" style="67" customWidth="1"/>
    <col min="11528" max="11528" width="12.453125" style="67" customWidth="1"/>
    <col min="11529" max="11531" width="0" style="67" hidden="1" customWidth="1"/>
    <col min="11532" max="11532" width="13.36328125" style="67" customWidth="1"/>
    <col min="11533" max="11533" width="50.453125" style="67" bestFit="1" customWidth="1"/>
    <col min="11534" max="11534" width="86" style="67" bestFit="1" customWidth="1"/>
    <col min="11535" max="11776" width="9.08984375" style="67"/>
    <col min="11777" max="11777" width="20.08984375" style="67" customWidth="1"/>
    <col min="11778" max="11778" width="11" style="67" customWidth="1"/>
    <col min="11779" max="11779" width="32.54296875" style="67" customWidth="1"/>
    <col min="11780" max="11780" width="9.08984375" style="67"/>
    <col min="11781" max="11781" width="3.36328125" style="67" customWidth="1"/>
    <col min="11782" max="11782" width="9.08984375" style="67"/>
    <col min="11783" max="11783" width="10.08984375" style="67" customWidth="1"/>
    <col min="11784" max="11784" width="12.453125" style="67" customWidth="1"/>
    <col min="11785" max="11787" width="0" style="67" hidden="1" customWidth="1"/>
    <col min="11788" max="11788" width="13.36328125" style="67" customWidth="1"/>
    <col min="11789" max="11789" width="50.453125" style="67" bestFit="1" customWidth="1"/>
    <col min="11790" max="11790" width="86" style="67" bestFit="1" customWidth="1"/>
    <col min="11791" max="12032" width="9.08984375" style="67"/>
    <col min="12033" max="12033" width="20.08984375" style="67" customWidth="1"/>
    <col min="12034" max="12034" width="11" style="67" customWidth="1"/>
    <col min="12035" max="12035" width="32.54296875" style="67" customWidth="1"/>
    <col min="12036" max="12036" width="9.08984375" style="67"/>
    <col min="12037" max="12037" width="3.36328125" style="67" customWidth="1"/>
    <col min="12038" max="12038" width="9.08984375" style="67"/>
    <col min="12039" max="12039" width="10.08984375" style="67" customWidth="1"/>
    <col min="12040" max="12040" width="12.453125" style="67" customWidth="1"/>
    <col min="12041" max="12043" width="0" style="67" hidden="1" customWidth="1"/>
    <col min="12044" max="12044" width="13.36328125" style="67" customWidth="1"/>
    <col min="12045" max="12045" width="50.453125" style="67" bestFit="1" customWidth="1"/>
    <col min="12046" max="12046" width="86" style="67" bestFit="1" customWidth="1"/>
    <col min="12047" max="12288" width="9.08984375" style="67"/>
    <col min="12289" max="12289" width="20.08984375" style="67" customWidth="1"/>
    <col min="12290" max="12290" width="11" style="67" customWidth="1"/>
    <col min="12291" max="12291" width="32.54296875" style="67" customWidth="1"/>
    <col min="12292" max="12292" width="9.08984375" style="67"/>
    <col min="12293" max="12293" width="3.36328125" style="67" customWidth="1"/>
    <col min="12294" max="12294" width="9.08984375" style="67"/>
    <col min="12295" max="12295" width="10.08984375" style="67" customWidth="1"/>
    <col min="12296" max="12296" width="12.453125" style="67" customWidth="1"/>
    <col min="12297" max="12299" width="0" style="67" hidden="1" customWidth="1"/>
    <col min="12300" max="12300" width="13.36328125" style="67" customWidth="1"/>
    <col min="12301" max="12301" width="50.453125" style="67" bestFit="1" customWidth="1"/>
    <col min="12302" max="12302" width="86" style="67" bestFit="1" customWidth="1"/>
    <col min="12303" max="12544" width="9.08984375" style="67"/>
    <col min="12545" max="12545" width="20.08984375" style="67" customWidth="1"/>
    <col min="12546" max="12546" width="11" style="67" customWidth="1"/>
    <col min="12547" max="12547" width="32.54296875" style="67" customWidth="1"/>
    <col min="12548" max="12548" width="9.08984375" style="67"/>
    <col min="12549" max="12549" width="3.36328125" style="67" customWidth="1"/>
    <col min="12550" max="12550" width="9.08984375" style="67"/>
    <col min="12551" max="12551" width="10.08984375" style="67" customWidth="1"/>
    <col min="12552" max="12552" width="12.453125" style="67" customWidth="1"/>
    <col min="12553" max="12555" width="0" style="67" hidden="1" customWidth="1"/>
    <col min="12556" max="12556" width="13.36328125" style="67" customWidth="1"/>
    <col min="12557" max="12557" width="50.453125" style="67" bestFit="1" customWidth="1"/>
    <col min="12558" max="12558" width="86" style="67" bestFit="1" customWidth="1"/>
    <col min="12559" max="12800" width="9.08984375" style="67"/>
    <col min="12801" max="12801" width="20.08984375" style="67" customWidth="1"/>
    <col min="12802" max="12802" width="11" style="67" customWidth="1"/>
    <col min="12803" max="12803" width="32.54296875" style="67" customWidth="1"/>
    <col min="12804" max="12804" width="9.08984375" style="67"/>
    <col min="12805" max="12805" width="3.36328125" style="67" customWidth="1"/>
    <col min="12806" max="12806" width="9.08984375" style="67"/>
    <col min="12807" max="12807" width="10.08984375" style="67" customWidth="1"/>
    <col min="12808" max="12808" width="12.453125" style="67" customWidth="1"/>
    <col min="12809" max="12811" width="0" style="67" hidden="1" customWidth="1"/>
    <col min="12812" max="12812" width="13.36328125" style="67" customWidth="1"/>
    <col min="12813" max="12813" width="50.453125" style="67" bestFit="1" customWidth="1"/>
    <col min="12814" max="12814" width="86" style="67" bestFit="1" customWidth="1"/>
    <col min="12815" max="13056" width="9.08984375" style="67"/>
    <col min="13057" max="13057" width="20.08984375" style="67" customWidth="1"/>
    <col min="13058" max="13058" width="11" style="67" customWidth="1"/>
    <col min="13059" max="13059" width="32.54296875" style="67" customWidth="1"/>
    <col min="13060" max="13060" width="9.08984375" style="67"/>
    <col min="13061" max="13061" width="3.36328125" style="67" customWidth="1"/>
    <col min="13062" max="13062" width="9.08984375" style="67"/>
    <col min="13063" max="13063" width="10.08984375" style="67" customWidth="1"/>
    <col min="13064" max="13064" width="12.453125" style="67" customWidth="1"/>
    <col min="13065" max="13067" width="0" style="67" hidden="1" customWidth="1"/>
    <col min="13068" max="13068" width="13.36328125" style="67" customWidth="1"/>
    <col min="13069" max="13069" width="50.453125" style="67" bestFit="1" customWidth="1"/>
    <col min="13070" max="13070" width="86" style="67" bestFit="1" customWidth="1"/>
    <col min="13071" max="13312" width="9.08984375" style="67"/>
    <col min="13313" max="13313" width="20.08984375" style="67" customWidth="1"/>
    <col min="13314" max="13314" width="11" style="67" customWidth="1"/>
    <col min="13315" max="13315" width="32.54296875" style="67" customWidth="1"/>
    <col min="13316" max="13316" width="9.08984375" style="67"/>
    <col min="13317" max="13317" width="3.36328125" style="67" customWidth="1"/>
    <col min="13318" max="13318" width="9.08984375" style="67"/>
    <col min="13319" max="13319" width="10.08984375" style="67" customWidth="1"/>
    <col min="13320" max="13320" width="12.453125" style="67" customWidth="1"/>
    <col min="13321" max="13323" width="0" style="67" hidden="1" customWidth="1"/>
    <col min="13324" max="13324" width="13.36328125" style="67" customWidth="1"/>
    <col min="13325" max="13325" width="50.453125" style="67" bestFit="1" customWidth="1"/>
    <col min="13326" max="13326" width="86" style="67" bestFit="1" customWidth="1"/>
    <col min="13327" max="13568" width="9.08984375" style="67"/>
    <col min="13569" max="13569" width="20.08984375" style="67" customWidth="1"/>
    <col min="13570" max="13570" width="11" style="67" customWidth="1"/>
    <col min="13571" max="13571" width="32.54296875" style="67" customWidth="1"/>
    <col min="13572" max="13572" width="9.08984375" style="67"/>
    <col min="13573" max="13573" width="3.36328125" style="67" customWidth="1"/>
    <col min="13574" max="13574" width="9.08984375" style="67"/>
    <col min="13575" max="13575" width="10.08984375" style="67" customWidth="1"/>
    <col min="13576" max="13576" width="12.453125" style="67" customWidth="1"/>
    <col min="13577" max="13579" width="0" style="67" hidden="1" customWidth="1"/>
    <col min="13580" max="13580" width="13.36328125" style="67" customWidth="1"/>
    <col min="13581" max="13581" width="50.453125" style="67" bestFit="1" customWidth="1"/>
    <col min="13582" max="13582" width="86" style="67" bestFit="1" customWidth="1"/>
    <col min="13583" max="13824" width="9.08984375" style="67"/>
    <col min="13825" max="13825" width="20.08984375" style="67" customWidth="1"/>
    <col min="13826" max="13826" width="11" style="67" customWidth="1"/>
    <col min="13827" max="13827" width="32.54296875" style="67" customWidth="1"/>
    <col min="13828" max="13828" width="9.08984375" style="67"/>
    <col min="13829" max="13829" width="3.36328125" style="67" customWidth="1"/>
    <col min="13830" max="13830" width="9.08984375" style="67"/>
    <col min="13831" max="13831" width="10.08984375" style="67" customWidth="1"/>
    <col min="13832" max="13832" width="12.453125" style="67" customWidth="1"/>
    <col min="13833" max="13835" width="0" style="67" hidden="1" customWidth="1"/>
    <col min="13836" max="13836" width="13.36328125" style="67" customWidth="1"/>
    <col min="13837" max="13837" width="50.453125" style="67" bestFit="1" customWidth="1"/>
    <col min="13838" max="13838" width="86" style="67" bestFit="1" customWidth="1"/>
    <col min="13839" max="14080" width="9.08984375" style="67"/>
    <col min="14081" max="14081" width="20.08984375" style="67" customWidth="1"/>
    <col min="14082" max="14082" width="11" style="67" customWidth="1"/>
    <col min="14083" max="14083" width="32.54296875" style="67" customWidth="1"/>
    <col min="14084" max="14084" width="9.08984375" style="67"/>
    <col min="14085" max="14085" width="3.36328125" style="67" customWidth="1"/>
    <col min="14086" max="14086" width="9.08984375" style="67"/>
    <col min="14087" max="14087" width="10.08984375" style="67" customWidth="1"/>
    <col min="14088" max="14088" width="12.453125" style="67" customWidth="1"/>
    <col min="14089" max="14091" width="0" style="67" hidden="1" customWidth="1"/>
    <col min="14092" max="14092" width="13.36328125" style="67" customWidth="1"/>
    <col min="14093" max="14093" width="50.453125" style="67" bestFit="1" customWidth="1"/>
    <col min="14094" max="14094" width="86" style="67" bestFit="1" customWidth="1"/>
    <col min="14095" max="14336" width="9.08984375" style="67"/>
    <col min="14337" max="14337" width="20.08984375" style="67" customWidth="1"/>
    <col min="14338" max="14338" width="11" style="67" customWidth="1"/>
    <col min="14339" max="14339" width="32.54296875" style="67" customWidth="1"/>
    <col min="14340" max="14340" width="9.08984375" style="67"/>
    <col min="14341" max="14341" width="3.36328125" style="67" customWidth="1"/>
    <col min="14342" max="14342" width="9.08984375" style="67"/>
    <col min="14343" max="14343" width="10.08984375" style="67" customWidth="1"/>
    <col min="14344" max="14344" width="12.453125" style="67" customWidth="1"/>
    <col min="14345" max="14347" width="0" style="67" hidden="1" customWidth="1"/>
    <col min="14348" max="14348" width="13.36328125" style="67" customWidth="1"/>
    <col min="14349" max="14349" width="50.453125" style="67" bestFit="1" customWidth="1"/>
    <col min="14350" max="14350" width="86" style="67" bestFit="1" customWidth="1"/>
    <col min="14351" max="14592" width="9.08984375" style="67"/>
    <col min="14593" max="14593" width="20.08984375" style="67" customWidth="1"/>
    <col min="14594" max="14594" width="11" style="67" customWidth="1"/>
    <col min="14595" max="14595" width="32.54296875" style="67" customWidth="1"/>
    <col min="14596" max="14596" width="9.08984375" style="67"/>
    <col min="14597" max="14597" width="3.36328125" style="67" customWidth="1"/>
    <col min="14598" max="14598" width="9.08984375" style="67"/>
    <col min="14599" max="14599" width="10.08984375" style="67" customWidth="1"/>
    <col min="14600" max="14600" width="12.453125" style="67" customWidth="1"/>
    <col min="14601" max="14603" width="0" style="67" hidden="1" customWidth="1"/>
    <col min="14604" max="14604" width="13.36328125" style="67" customWidth="1"/>
    <col min="14605" max="14605" width="50.453125" style="67" bestFit="1" customWidth="1"/>
    <col min="14606" max="14606" width="86" style="67" bestFit="1" customWidth="1"/>
    <col min="14607" max="14848" width="9.08984375" style="67"/>
    <col min="14849" max="14849" width="20.08984375" style="67" customWidth="1"/>
    <col min="14850" max="14850" width="11" style="67" customWidth="1"/>
    <col min="14851" max="14851" width="32.54296875" style="67" customWidth="1"/>
    <col min="14852" max="14852" width="9.08984375" style="67"/>
    <col min="14853" max="14853" width="3.36328125" style="67" customWidth="1"/>
    <col min="14854" max="14854" width="9.08984375" style="67"/>
    <col min="14855" max="14855" width="10.08984375" style="67" customWidth="1"/>
    <col min="14856" max="14856" width="12.453125" style="67" customWidth="1"/>
    <col min="14857" max="14859" width="0" style="67" hidden="1" customWidth="1"/>
    <col min="14860" max="14860" width="13.36328125" style="67" customWidth="1"/>
    <col min="14861" max="14861" width="50.453125" style="67" bestFit="1" customWidth="1"/>
    <col min="14862" max="14862" width="86" style="67" bestFit="1" customWidth="1"/>
    <col min="14863" max="15104" width="9.08984375" style="67"/>
    <col min="15105" max="15105" width="20.08984375" style="67" customWidth="1"/>
    <col min="15106" max="15106" width="11" style="67" customWidth="1"/>
    <col min="15107" max="15107" width="32.54296875" style="67" customWidth="1"/>
    <col min="15108" max="15108" width="9.08984375" style="67"/>
    <col min="15109" max="15109" width="3.36328125" style="67" customWidth="1"/>
    <col min="15110" max="15110" width="9.08984375" style="67"/>
    <col min="15111" max="15111" width="10.08984375" style="67" customWidth="1"/>
    <col min="15112" max="15112" width="12.453125" style="67" customWidth="1"/>
    <col min="15113" max="15115" width="0" style="67" hidden="1" customWidth="1"/>
    <col min="15116" max="15116" width="13.36328125" style="67" customWidth="1"/>
    <col min="15117" max="15117" width="50.453125" style="67" bestFit="1" customWidth="1"/>
    <col min="15118" max="15118" width="86" style="67" bestFit="1" customWidth="1"/>
    <col min="15119" max="15360" width="9.08984375" style="67"/>
    <col min="15361" max="15361" width="20.08984375" style="67" customWidth="1"/>
    <col min="15362" max="15362" width="11" style="67" customWidth="1"/>
    <col min="15363" max="15363" width="32.54296875" style="67" customWidth="1"/>
    <col min="15364" max="15364" width="9.08984375" style="67"/>
    <col min="15365" max="15365" width="3.36328125" style="67" customWidth="1"/>
    <col min="15366" max="15366" width="9.08984375" style="67"/>
    <col min="15367" max="15367" width="10.08984375" style="67" customWidth="1"/>
    <col min="15368" max="15368" width="12.453125" style="67" customWidth="1"/>
    <col min="15369" max="15371" width="0" style="67" hidden="1" customWidth="1"/>
    <col min="15372" max="15372" width="13.36328125" style="67" customWidth="1"/>
    <col min="15373" max="15373" width="50.453125" style="67" bestFit="1" customWidth="1"/>
    <col min="15374" max="15374" width="86" style="67" bestFit="1" customWidth="1"/>
    <col min="15375" max="15616" width="9.08984375" style="67"/>
    <col min="15617" max="15617" width="20.08984375" style="67" customWidth="1"/>
    <col min="15618" max="15618" width="11" style="67" customWidth="1"/>
    <col min="15619" max="15619" width="32.54296875" style="67" customWidth="1"/>
    <col min="15620" max="15620" width="9.08984375" style="67"/>
    <col min="15621" max="15621" width="3.36328125" style="67" customWidth="1"/>
    <col min="15622" max="15622" width="9.08984375" style="67"/>
    <col min="15623" max="15623" width="10.08984375" style="67" customWidth="1"/>
    <col min="15624" max="15624" width="12.453125" style="67" customWidth="1"/>
    <col min="15625" max="15627" width="0" style="67" hidden="1" customWidth="1"/>
    <col min="15628" max="15628" width="13.36328125" style="67" customWidth="1"/>
    <col min="15629" max="15629" width="50.453125" style="67" bestFit="1" customWidth="1"/>
    <col min="15630" max="15630" width="86" style="67" bestFit="1" customWidth="1"/>
    <col min="15631" max="15872" width="9.08984375" style="67"/>
    <col min="15873" max="15873" width="20.08984375" style="67" customWidth="1"/>
    <col min="15874" max="15874" width="11" style="67" customWidth="1"/>
    <col min="15875" max="15875" width="32.54296875" style="67" customWidth="1"/>
    <col min="15876" max="15876" width="9.08984375" style="67"/>
    <col min="15877" max="15877" width="3.36328125" style="67" customWidth="1"/>
    <col min="15878" max="15878" width="9.08984375" style="67"/>
    <col min="15879" max="15879" width="10.08984375" style="67" customWidth="1"/>
    <col min="15880" max="15880" width="12.453125" style="67" customWidth="1"/>
    <col min="15881" max="15883" width="0" style="67" hidden="1" customWidth="1"/>
    <col min="15884" max="15884" width="13.36328125" style="67" customWidth="1"/>
    <col min="15885" max="15885" width="50.453125" style="67" bestFit="1" customWidth="1"/>
    <col min="15886" max="15886" width="86" style="67" bestFit="1" customWidth="1"/>
    <col min="15887" max="16128" width="9.08984375" style="67"/>
    <col min="16129" max="16129" width="20.08984375" style="67" customWidth="1"/>
    <col min="16130" max="16130" width="11" style="67" customWidth="1"/>
    <col min="16131" max="16131" width="32.54296875" style="67" customWidth="1"/>
    <col min="16132" max="16132" width="9.08984375" style="67"/>
    <col min="16133" max="16133" width="3.36328125" style="67" customWidth="1"/>
    <col min="16134" max="16134" width="9.08984375" style="67"/>
    <col min="16135" max="16135" width="10.08984375" style="67" customWidth="1"/>
    <col min="16136" max="16136" width="12.453125" style="67" customWidth="1"/>
    <col min="16137" max="16139" width="0" style="67" hidden="1" customWidth="1"/>
    <col min="16140" max="16140" width="13.36328125" style="67" customWidth="1"/>
    <col min="16141" max="16141" width="50.453125" style="67" bestFit="1" customWidth="1"/>
    <col min="16142" max="16142" width="86" style="67" bestFit="1" customWidth="1"/>
    <col min="16143" max="16384" width="9.08984375" style="67"/>
  </cols>
  <sheetData>
    <row r="1" spans="1:14" ht="18" x14ac:dyDescent="0.3">
      <c r="A1" s="93" t="s">
        <v>224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65"/>
    </row>
    <row r="2" spans="1:14" ht="15.5" x14ac:dyDescent="0.3">
      <c r="A2" s="68" t="s">
        <v>225</v>
      </c>
      <c r="B2" s="69"/>
      <c r="C2" s="70"/>
      <c r="D2" s="69"/>
      <c r="E2" s="69"/>
      <c r="F2" s="69"/>
      <c r="G2" s="69"/>
      <c r="H2" s="69"/>
      <c r="I2" s="69"/>
      <c r="J2" s="69"/>
      <c r="K2" s="69"/>
      <c r="L2" s="65"/>
    </row>
    <row r="3" spans="1:14" x14ac:dyDescent="0.3">
      <c r="A3" s="71" t="s">
        <v>226</v>
      </c>
    </row>
    <row r="4" spans="1:14" ht="75" customHeight="1" x14ac:dyDescent="0.3">
      <c r="A4" s="95" t="s">
        <v>227</v>
      </c>
      <c r="B4" s="96"/>
      <c r="C4" s="96"/>
      <c r="D4" s="96"/>
      <c r="E4" s="96"/>
      <c r="F4" s="96"/>
      <c r="G4" s="96"/>
      <c r="H4" s="96"/>
    </row>
    <row r="5" spans="1:14" x14ac:dyDescent="0.3">
      <c r="A5" s="72"/>
    </row>
    <row r="6" spans="1:14" x14ac:dyDescent="0.3">
      <c r="A6" s="72"/>
      <c r="D6" s="73"/>
      <c r="F6" s="73"/>
      <c r="N6" s="74"/>
    </row>
    <row r="7" spans="1:14" ht="28" x14ac:dyDescent="0.3">
      <c r="D7" s="75">
        <v>2020</v>
      </c>
      <c r="E7" s="74"/>
      <c r="F7" s="75">
        <v>2021</v>
      </c>
      <c r="G7" s="75" t="s">
        <v>228</v>
      </c>
      <c r="H7" s="75" t="s">
        <v>228</v>
      </c>
      <c r="I7" s="75"/>
      <c r="J7" s="75"/>
      <c r="K7" s="75"/>
      <c r="L7" s="76" t="s">
        <v>229</v>
      </c>
      <c r="M7" s="77" t="s">
        <v>230</v>
      </c>
      <c r="N7" s="78" t="s">
        <v>231</v>
      </c>
    </row>
    <row r="8" spans="1:14" x14ac:dyDescent="0.3">
      <c r="D8" s="75" t="s">
        <v>12</v>
      </c>
      <c r="E8" s="74"/>
      <c r="F8" s="75" t="s">
        <v>12</v>
      </c>
      <c r="G8" s="75" t="s">
        <v>12</v>
      </c>
      <c r="H8" s="75" t="s">
        <v>232</v>
      </c>
      <c r="I8" s="75"/>
      <c r="J8" s="75"/>
      <c r="K8" s="74"/>
      <c r="L8" s="74"/>
      <c r="N8" s="66"/>
    </row>
    <row r="9" spans="1:14" ht="14.5" thickBot="1" x14ac:dyDescent="0.35">
      <c r="D9" s="73"/>
      <c r="E9" s="73"/>
      <c r="N9" s="66"/>
    </row>
    <row r="10" spans="1:14" ht="30" customHeight="1" thickBot="1" x14ac:dyDescent="0.35">
      <c r="A10" s="94" t="s">
        <v>233</v>
      </c>
      <c r="B10" s="94"/>
      <c r="C10" s="94"/>
      <c r="D10" s="79">
        <v>8436</v>
      </c>
      <c r="F10" s="79">
        <v>8562</v>
      </c>
      <c r="G10" s="80"/>
      <c r="M10" s="81" t="str">
        <f>IF(F10=D22,"Explanation of % variance from PY opening balance not required - Balance brought forward agrees","Explanation of % variance from PY opening balance not required - Balance brought forward does not agree")</f>
        <v>Explanation of % variance from PY opening balance not required - Balance brought forward agrees</v>
      </c>
      <c r="N10" s="82"/>
    </row>
    <row r="11" spans="1:14" ht="14.5" thickBot="1" x14ac:dyDescent="0.35">
      <c r="D11" s="80"/>
      <c r="F11" s="80"/>
      <c r="N11" s="66"/>
    </row>
    <row r="12" spans="1:14" ht="14.5" thickBot="1" x14ac:dyDescent="0.35">
      <c r="A12" s="97" t="s">
        <v>234</v>
      </c>
      <c r="B12" s="98"/>
      <c r="C12" s="99"/>
      <c r="D12" s="79">
        <v>9000</v>
      </c>
      <c r="F12" s="79">
        <v>9750</v>
      </c>
      <c r="G12" s="80">
        <f>F12-D12</f>
        <v>750</v>
      </c>
      <c r="H12" s="83">
        <f>IF((D12&gt;F12),(D12-F12)/D12,IF(D12&lt;F12,-(D12-F12)/D12,IF(D12=F12,0)))</f>
        <v>8.3333333333333329E-2</v>
      </c>
      <c r="I12" s="67">
        <f>IF(D12-F12&lt;500,0,IF(D12-F12&gt;500,1,IF(D12-F12=500,1)))</f>
        <v>0</v>
      </c>
      <c r="J12" s="67">
        <f>IF(F12-D12&lt;500,0,IF(F12-D12&gt;500,1,IF(F12-D12=500,1)))</f>
        <v>1</v>
      </c>
      <c r="K12" s="73">
        <f>IF(H12&lt;0.15,0,IF(H12&gt;0.15,1,IF(H12=0.15,1)))</f>
        <v>0</v>
      </c>
      <c r="L12" s="73" t="str">
        <f>IF(H12&lt;15%, "NO","YES")</f>
        <v>NO</v>
      </c>
      <c r="M12" s="81" t="str">
        <f>IF((L12="YES")*AND(I12+J12&lt;1),"Explanation not required, difference less than £500"," ")</f>
        <v xml:space="preserve"> </v>
      </c>
      <c r="N12" s="82"/>
    </row>
    <row r="13" spans="1:14" ht="14.5" thickBot="1" x14ac:dyDescent="0.35">
      <c r="D13" s="80"/>
      <c r="F13" s="80"/>
      <c r="G13" s="80"/>
      <c r="H13" s="83"/>
      <c r="K13" s="73"/>
      <c r="L13" s="73"/>
      <c r="N13" s="66"/>
    </row>
    <row r="14" spans="1:14" ht="70.5" thickBot="1" x14ac:dyDescent="0.35">
      <c r="A14" s="92" t="s">
        <v>235</v>
      </c>
      <c r="B14" s="92"/>
      <c r="C14" s="92"/>
      <c r="D14" s="79">
        <v>42016</v>
      </c>
      <c r="F14" s="79">
        <v>33218</v>
      </c>
      <c r="G14" s="80">
        <f>F14-D14</f>
        <v>-8798</v>
      </c>
      <c r="H14" s="83">
        <f>IF((D14&gt;F14),(D14-F14)/D14,IF(D14&lt;F14,-(D14-F14)/D14,IF(D14=F14,0)))</f>
        <v>0.20939642041127191</v>
      </c>
      <c r="I14" s="67">
        <f>IF(D14-F14&lt;500,0,IF(D14-F14&gt;500,1,IF(D14-F14=500,1)))</f>
        <v>1</v>
      </c>
      <c r="J14" s="67">
        <f>IF(F14-D14&lt;500,0,IF(F14-D14&gt;500,1,IF(F14-D14=500,1)))</f>
        <v>0</v>
      </c>
      <c r="K14" s="73">
        <f>IF(H14&lt;0.15,0,IF(H14&gt;0.15,1,IF(H14=0.15,1)))</f>
        <v>1</v>
      </c>
      <c r="L14" s="73" t="str">
        <f>IF(H14&lt;15%, "NO","YES")</f>
        <v>YES</v>
      </c>
      <c r="M14" s="81" t="str">
        <f>IF((L14="YES")*AND(I14+J14&lt;1),"Explanation not required, difference less than £500"," ")</f>
        <v xml:space="preserve"> </v>
      </c>
      <c r="N14" s="82" t="s">
        <v>246</v>
      </c>
    </row>
    <row r="15" spans="1:14" ht="14.5" thickBot="1" x14ac:dyDescent="0.35">
      <c r="D15" s="80"/>
      <c r="F15" s="80"/>
      <c r="G15" s="80"/>
      <c r="H15" s="83"/>
      <c r="K15" s="73"/>
      <c r="L15" s="73"/>
      <c r="N15" s="66"/>
    </row>
    <row r="16" spans="1:14" ht="14.5" thickBot="1" x14ac:dyDescent="0.35">
      <c r="A16" s="92" t="s">
        <v>236</v>
      </c>
      <c r="B16" s="92"/>
      <c r="C16" s="92"/>
      <c r="D16" s="79">
        <v>1707</v>
      </c>
      <c r="F16" s="79">
        <v>2911</v>
      </c>
      <c r="G16" s="80">
        <f>F16-D16</f>
        <v>1204</v>
      </c>
      <c r="H16" s="83">
        <f>IF((D16&gt;F16),(D16-F16)/D16,IF(D16&lt;F16,-(D16-F16)/D16,IF(D16=F16,0)))</f>
        <v>0.70533099004100763</v>
      </c>
      <c r="I16" s="67">
        <f>IF(D16-F16&lt;500,0,IF(D16-F16&gt;500,1,IF(D16-F16=500,1)))</f>
        <v>0</v>
      </c>
      <c r="J16" s="67">
        <f>IF(F16-D16&lt;500,0,IF(F16-D16&gt;500,1,IF(F16-D16=500,1)))</f>
        <v>1</v>
      </c>
      <c r="K16" s="73">
        <f>IF(H16&lt;0.15,0,IF(H16&gt;0.15,1,IF(H16=0.15,1)))</f>
        <v>1</v>
      </c>
      <c r="L16" s="73" t="str">
        <f>IF(H16&lt;15%, "NO","YES")</f>
        <v>YES</v>
      </c>
      <c r="M16" s="81" t="str">
        <f>IF((L16="YES")*AND(I16+J16&lt;1),"Explanation not required, difference less than £500"," ")</f>
        <v xml:space="preserve"> </v>
      </c>
      <c r="N16" s="89" t="s">
        <v>244</v>
      </c>
    </row>
    <row r="17" spans="1:22" ht="14.5" thickBot="1" x14ac:dyDescent="0.35">
      <c r="D17" s="80"/>
      <c r="F17" s="80"/>
      <c r="G17" s="80"/>
      <c r="H17" s="83"/>
      <c r="K17" s="73"/>
      <c r="L17" s="73"/>
      <c r="N17" s="66"/>
    </row>
    <row r="18" spans="1:22" ht="14.5" thickBot="1" x14ac:dyDescent="0.35">
      <c r="A18" s="92" t="s">
        <v>237</v>
      </c>
      <c r="B18" s="92"/>
      <c r="C18" s="92"/>
      <c r="D18" s="79">
        <v>0</v>
      </c>
      <c r="F18" s="79">
        <v>0</v>
      </c>
      <c r="G18" s="80">
        <f>F18-D18</f>
        <v>0</v>
      </c>
      <c r="H18" s="83">
        <f>IF((D18&gt;F18),(D18-F18)/D18,IF(D18&lt;F18,-(D18-F18)/D18,IF(D18=F18,0)))</f>
        <v>0</v>
      </c>
      <c r="I18" s="67">
        <f>IF(D18-F18&lt;500,0,IF(D18-F18&gt;500,1,IF(D18-F18=500,1)))</f>
        <v>0</v>
      </c>
      <c r="J18" s="67">
        <f>IF(F18-D18&lt;500,0,IF(F18-D18&gt;500,1,IF(F18-D18=500,1)))</f>
        <v>0</v>
      </c>
      <c r="K18" s="73">
        <f>IF(H18&lt;0.15,0,IF(H18&gt;0.15,1,IF(H18=0.15,1)))</f>
        <v>0</v>
      </c>
      <c r="L18" s="73" t="str">
        <f>IF(H18&lt;15%, "NO","YES")</f>
        <v>NO</v>
      </c>
      <c r="M18" s="81" t="str">
        <f>IF((L18="YES")*AND(I18+J18&lt;1),"Explanation not required, difference less than £500"," ")</f>
        <v xml:space="preserve"> </v>
      </c>
      <c r="N18" s="82"/>
    </row>
    <row r="19" spans="1:22" ht="14.5" thickBot="1" x14ac:dyDescent="0.35">
      <c r="D19" s="80"/>
      <c r="F19" s="80"/>
      <c r="G19" s="80"/>
      <c r="H19" s="83"/>
      <c r="K19" s="73"/>
      <c r="L19" s="73"/>
      <c r="N19" s="66"/>
    </row>
    <row r="20" spans="1:22" ht="112.5" thickBot="1" x14ac:dyDescent="0.35">
      <c r="A20" s="92" t="s">
        <v>238</v>
      </c>
      <c r="B20" s="92"/>
      <c r="C20" s="92"/>
      <c r="D20" s="79">
        <v>49183</v>
      </c>
      <c r="F20" s="79">
        <v>38295</v>
      </c>
      <c r="G20" s="80">
        <f>F20-D20</f>
        <v>-10888</v>
      </c>
      <c r="H20" s="83">
        <f>IF((D20&gt;F20),(D20-F20)/D20,IF(D20&lt;F20,-(D20-F20)/D20,IF(D20=F20,0)))</f>
        <v>0.22137730516641929</v>
      </c>
      <c r="I20" s="67">
        <f>IF(D20-F20&lt;500,0,IF(D20-F20&gt;500,1,IF(D20-F20=500,1)))</f>
        <v>1</v>
      </c>
      <c r="J20" s="67">
        <f>IF(F20-D20&lt;500,0,IF(F20-D20&gt;500,1,IF(F20-D20=500,1)))</f>
        <v>0</v>
      </c>
      <c r="K20" s="73">
        <f>IF(H20&lt;0.15,0,IF(H20&gt;0.15,1,IF(H20=0.15,1)))</f>
        <v>1</v>
      </c>
      <c r="L20" s="73" t="str">
        <f>IF(H20&lt;15%, "NO","YES")</f>
        <v>YES</v>
      </c>
      <c r="M20" s="81" t="str">
        <f>IF((L20="YES")*AND(I20+J20&lt;1),"Explanation not required, difference less than £500"," ")</f>
        <v xml:space="preserve"> </v>
      </c>
      <c r="N20" s="82" t="s">
        <v>247</v>
      </c>
    </row>
    <row r="21" spans="1:22" ht="14.5" thickBot="1" x14ac:dyDescent="0.35">
      <c r="D21" s="80"/>
      <c r="F21" s="80"/>
      <c r="G21" s="80"/>
      <c r="H21" s="83"/>
      <c r="K21" s="73"/>
      <c r="L21" s="73"/>
      <c r="N21" s="66"/>
    </row>
    <row r="22" spans="1:22" ht="14.5" thickBot="1" x14ac:dyDescent="0.35">
      <c r="A22" s="84" t="s">
        <v>239</v>
      </c>
      <c r="D22" s="85">
        <f>D10+D12+D14-D16-D18-D20</f>
        <v>8562</v>
      </c>
      <c r="F22" s="85">
        <f>F10+F12+F14-F16-F18-F20</f>
        <v>10324</v>
      </c>
      <c r="G22" s="80">
        <f>F22-D22</f>
        <v>1762</v>
      </c>
      <c r="H22" s="83">
        <f>IF((D22&gt;F22),(D22-F22)/D22,IF(D22&lt;F22,-(D22-F22)/D22,IF(D22=F22,0)))</f>
        <v>0.20579303900957721</v>
      </c>
      <c r="I22" s="67">
        <f>IF(D22-F22&lt;500,0,IF(D22-F22&gt;500,1,IF(D22-F22=500,1)))</f>
        <v>0</v>
      </c>
      <c r="J22" s="67">
        <f>IF(F22-D22&lt;500,0,IF(F22-D22&gt;500,1,IF(F22-D22=500,1)))</f>
        <v>1</v>
      </c>
      <c r="K22" s="73">
        <f>IF(H22&lt;0.15,0,IF(H22&gt;0.15,1,IF(H22=0.15,1)))</f>
        <v>1</v>
      </c>
      <c r="L22" s="73" t="str">
        <f>IF(H22&lt;15%, "NO","YES")</f>
        <v>YES</v>
      </c>
      <c r="M22" s="81" t="str">
        <f>IF((L22="YES")*AND(I22+J22&lt;1),"Explanation not required, difference less than £500"," ")</f>
        <v xml:space="preserve"> </v>
      </c>
      <c r="N22" s="82" t="s">
        <v>245</v>
      </c>
    </row>
    <row r="23" spans="1:22" ht="14.5" thickBot="1" x14ac:dyDescent="0.35">
      <c r="D23" s="80"/>
      <c r="F23" s="80"/>
      <c r="G23" s="80"/>
      <c r="H23" s="83"/>
      <c r="K23" s="73"/>
      <c r="L23" s="73"/>
      <c r="N23" s="66"/>
    </row>
    <row r="24" spans="1:22" ht="14.5" thickBot="1" x14ac:dyDescent="0.35">
      <c r="A24" s="92" t="s">
        <v>240</v>
      </c>
      <c r="B24" s="92"/>
      <c r="C24" s="92"/>
      <c r="D24" s="79">
        <v>8562</v>
      </c>
      <c r="F24" s="79">
        <v>10324</v>
      </c>
      <c r="G24" s="80">
        <f>F24-D24</f>
        <v>1762</v>
      </c>
      <c r="H24" s="83">
        <f>IF((D24&gt;F24),(D24-F24)/D24,IF(D24&lt;F24,-(D24-F24)/D24,IF(D24=F24,0)))</f>
        <v>0.20579303900957721</v>
      </c>
      <c r="I24" s="67">
        <f>IF(D24-F24&lt;500,0,IF(D24-F24&gt;500,1,IF(D24-F24=500,1)))</f>
        <v>0</v>
      </c>
      <c r="J24" s="67">
        <f>IF(F24-D24&lt;500,0,IF(F24-D24&gt;500,1,IF(F24-D24=500,1)))</f>
        <v>1</v>
      </c>
      <c r="K24" s="73">
        <f>IF(H24&lt;0.15,0,IF(H24&gt;0.15,1,IF(H24=0.15,1)))</f>
        <v>1</v>
      </c>
      <c r="L24" s="73" t="str">
        <f>IF(H24&lt;15%, "NO","YES")</f>
        <v>YES</v>
      </c>
      <c r="M24" s="81" t="str">
        <f>IF((L24="YES")*AND(I24+J24&lt;1),"Explanation not required, difference less than £500"," ")</f>
        <v xml:space="preserve"> </v>
      </c>
      <c r="N24" s="82" t="s">
        <v>245</v>
      </c>
    </row>
    <row r="25" spans="1:22" ht="14.5" thickBot="1" x14ac:dyDescent="0.35">
      <c r="D25" s="80"/>
      <c r="F25" s="80"/>
      <c r="G25" s="80"/>
      <c r="H25" s="83"/>
      <c r="K25" s="73"/>
      <c r="L25" s="73"/>
      <c r="N25" s="66"/>
    </row>
    <row r="26" spans="1:22" ht="14.5" thickBot="1" x14ac:dyDescent="0.35">
      <c r="A26" s="92" t="s">
        <v>241</v>
      </c>
      <c r="B26" s="92"/>
      <c r="C26" s="92"/>
      <c r="D26" s="79">
        <v>295020</v>
      </c>
      <c r="F26" s="79">
        <v>295020</v>
      </c>
      <c r="G26" s="80">
        <f>F26-D26</f>
        <v>0</v>
      </c>
      <c r="H26" s="83">
        <f>IF((D26&gt;F26),(D26-F26)/D26,IF(D26&lt;F26,-(D26-F26)/D26,IF(D26=F26,0)))</f>
        <v>0</v>
      </c>
      <c r="I26" s="67">
        <f>IF(D26-F26&lt;500,0,IF(D26-F26&gt;500,1,IF(D26-F26=500,1)))</f>
        <v>0</v>
      </c>
      <c r="J26" s="67">
        <f>IF(F26-D26&lt;500,0,IF(F26-D26&gt;500,1,IF(F26-D26=500,1)))</f>
        <v>0</v>
      </c>
      <c r="K26" s="73">
        <f>IF(H26&lt;0.15,0,IF(H26&gt;0.15,1,IF(H26=0.15,1)))</f>
        <v>0</v>
      </c>
      <c r="L26" s="73" t="str">
        <f>IF(H26&lt;15%, "NO","YES")</f>
        <v>NO</v>
      </c>
      <c r="M26" s="81" t="str">
        <f>IF((L26="YES")*AND(I26+J26&lt;1),"Explanation not required, difference less than £500"," ")</f>
        <v xml:space="preserve"> </v>
      </c>
      <c r="N26" s="82"/>
    </row>
    <row r="27" spans="1:22" ht="14.5" thickBot="1" x14ac:dyDescent="0.35">
      <c r="D27" s="80"/>
      <c r="F27" s="80"/>
      <c r="G27" s="80"/>
      <c r="H27" s="83"/>
      <c r="K27" s="73"/>
      <c r="L27" s="73"/>
      <c r="N27" s="66"/>
    </row>
    <row r="28" spans="1:22" ht="14.5" thickBot="1" x14ac:dyDescent="0.35">
      <c r="A28" s="92" t="s">
        <v>242</v>
      </c>
      <c r="B28" s="92"/>
      <c r="C28" s="92"/>
      <c r="D28" s="79">
        <v>0</v>
      </c>
      <c r="F28" s="79">
        <v>0</v>
      </c>
      <c r="G28" s="80">
        <f>F28-D28</f>
        <v>0</v>
      </c>
      <c r="H28" s="83">
        <f>IF((D28&gt;F28),(D28-F28)/D28,IF(D28&lt;F28,-(D28-F28)/D28,IF(D28=F28,0)))</f>
        <v>0</v>
      </c>
      <c r="I28" s="67">
        <f>IF(D28-F28&lt;500,0,IF(D28-F28&gt;500,1,IF(D28-F28=500,1)))</f>
        <v>0</v>
      </c>
      <c r="J28" s="67">
        <f>IF(F28-D28&lt;500,0,IF(F28-D28&gt;500,1,IF(F28-D28=500,1)))</f>
        <v>0</v>
      </c>
      <c r="K28" s="73">
        <f>IF(H28&lt;0.15,0,IF(H28&gt;0.15,1,IF(H28=0.15,1)))</f>
        <v>0</v>
      </c>
      <c r="L28" s="73" t="str">
        <f>IF(H28&lt;15%, "NO","YES")</f>
        <v>NO</v>
      </c>
      <c r="M28" s="81" t="str">
        <f>IF((L28="YES")*AND(I28+J28&lt;1),"Explanation not required, difference less than £500"," ")</f>
        <v xml:space="preserve"> </v>
      </c>
      <c r="N28" s="82"/>
    </row>
    <row r="29" spans="1:22" x14ac:dyDescent="0.3">
      <c r="H29" s="83"/>
      <c r="K29" s="73"/>
      <c r="L29" s="73"/>
      <c r="N29" s="66"/>
    </row>
    <row r="30" spans="1:22" x14ac:dyDescent="0.3">
      <c r="C30" s="86"/>
    </row>
    <row r="31" spans="1:22" ht="15" customHeight="1" x14ac:dyDescent="0.3">
      <c r="C31" s="67" t="s">
        <v>243</v>
      </c>
      <c r="D31" s="67">
        <f>D22/D12</f>
        <v>0.95133333333333336</v>
      </c>
      <c r="F31" s="67">
        <f>F22/F12</f>
        <v>1.0588717948717949</v>
      </c>
      <c r="O31" s="87"/>
      <c r="P31" s="87"/>
      <c r="Q31" s="87"/>
      <c r="R31" s="87"/>
      <c r="S31" s="87"/>
      <c r="T31" s="87"/>
      <c r="U31" s="87"/>
      <c r="V31" s="87"/>
    </row>
    <row r="32" spans="1:22" ht="18" x14ac:dyDescent="0.4">
      <c r="C32" s="88" t="str">
        <f>IF(F22&gt;(F12*2),"PLEASE PROVIDE AN EXPLANATION FOR THE LEVEL OF RESERVES ON THE FOLLOWING TAB","")</f>
        <v/>
      </c>
      <c r="N32" s="87"/>
      <c r="O32" s="87"/>
      <c r="P32" s="87"/>
      <c r="Q32" s="87"/>
      <c r="R32" s="87"/>
      <c r="S32" s="87"/>
      <c r="T32" s="87"/>
      <c r="U32" s="87"/>
      <c r="V32" s="87"/>
    </row>
    <row r="34" spans="3:3" ht="18" x14ac:dyDescent="0.4">
      <c r="C34" s="88"/>
    </row>
  </sheetData>
  <mergeCells count="11">
    <mergeCell ref="A18:C18"/>
    <mergeCell ref="A20:C20"/>
    <mergeCell ref="A24:C24"/>
    <mergeCell ref="A26:C26"/>
    <mergeCell ref="A28:C28"/>
    <mergeCell ref="A16:C16"/>
    <mergeCell ref="A1:K1"/>
    <mergeCell ref="A4:H4"/>
    <mergeCell ref="A10:C10"/>
    <mergeCell ref="A12:C12"/>
    <mergeCell ref="A14:C14"/>
  </mergeCells>
  <conditionalFormatting sqref="M10">
    <cfRule type="cellIs" dxfId="0" priority="1" stopIfTrue="1" operator="equal">
      <formula>"Explanation of % variance from PY opening balance not required - Balance brought forward does not agree"</formula>
    </cfRule>
  </conditionalFormatting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Income</vt:lpstr>
      <vt:lpstr>Expenditure</vt:lpstr>
      <vt:lpstr>Accounts</vt:lpstr>
      <vt:lpstr>Differences</vt:lpstr>
      <vt:lpstr>Bank Reconciliation</vt:lpstr>
      <vt:lpstr>Budget 20-21</vt:lpstr>
      <vt:lpstr>Variances</vt:lpstr>
      <vt:lpstr>Accounts!Print_Area</vt:lpstr>
      <vt:lpstr>Differences!Print_Area</vt:lpstr>
      <vt:lpstr>Expenditure!Print_Area</vt:lpstr>
      <vt:lpstr>Income!Print_Area</vt:lpstr>
      <vt:lpstr>Variances!Print_Area</vt:lpstr>
      <vt:lpstr>Expenditure!Print_Titles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 Best</cp:lastModifiedBy>
  <cp:lastPrinted>2021-06-30T18:32:26Z</cp:lastPrinted>
  <dcterms:created xsi:type="dcterms:W3CDTF">2016-08-31T08:40:40Z</dcterms:created>
  <dcterms:modified xsi:type="dcterms:W3CDTF">2021-06-30T18:40:38Z</dcterms:modified>
</cp:coreProperties>
</file>